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tml\digital CEA\"/>
    </mc:Choice>
  </mc:AlternateContent>
  <xr:revisionPtr revIDLastSave="0" documentId="13_ncr:1_{EAB017FA-82F4-48B6-B0A4-3101055DFF62}" xr6:coauthVersionLast="36" xr6:coauthVersionMax="36" xr10:uidLastSave="{00000000-0000-0000-0000-000000000000}"/>
  <bookViews>
    <workbookView xWindow="0" yWindow="0" windowWidth="18730" windowHeight="6720" xr2:uid="{00000000-000D-0000-FFFF-FFFF00000000}"/>
  </bookViews>
  <sheets>
    <sheet name="說明" sheetId="3" r:id="rId1"/>
    <sheet name="輸入與計算" sheetId="1" r:id="rId2"/>
  </sheets>
  <calcPr calcId="191029"/>
</workbook>
</file>

<file path=xl/calcChain.xml><?xml version="1.0" encoding="utf-8"?>
<calcChain xmlns="http://schemas.openxmlformats.org/spreadsheetml/2006/main">
  <c r="G12" i="1" l="1"/>
  <c r="G11" i="1"/>
  <c r="G15" i="1"/>
  <c r="G14" i="1"/>
  <c r="G18" i="1"/>
  <c r="G17" i="1"/>
  <c r="G6" i="1"/>
  <c r="G20" i="1" l="1"/>
  <c r="G21" i="1"/>
  <c r="F6" i="1"/>
  <c r="F7" i="1"/>
  <c r="F8" i="1" s="1"/>
  <c r="H6" i="1"/>
  <c r="G7" i="1" l="1"/>
  <c r="G8" i="1" s="1"/>
  <c r="H7" i="1"/>
  <c r="I6" i="1"/>
  <c r="I7" i="1" l="1"/>
  <c r="H8" i="1"/>
  <c r="I8" i="1" s="1"/>
</calcChain>
</file>

<file path=xl/sharedStrings.xml><?xml version="1.0" encoding="utf-8"?>
<sst xmlns="http://schemas.openxmlformats.org/spreadsheetml/2006/main" count="71" uniqueCount="66">
  <si>
    <t>Value</t>
  </si>
  <si>
    <t>Parameter</t>
  </si>
  <si>
    <t>Area_m2</t>
  </si>
  <si>
    <t>Canopy_fraction</t>
  </si>
  <si>
    <t>Elec_price_USD_per_kWh</t>
  </si>
  <si>
    <t>COP_latent</t>
  </si>
  <si>
    <t>Base_PPFD_umol</t>
  </si>
  <si>
    <t>Base_Blue_frac</t>
  </si>
  <si>
    <t>Base_CO2_ppm</t>
  </si>
  <si>
    <t>Base_VPD_kPa</t>
  </si>
  <si>
    <t>Base_Windspeed_mps</t>
  </si>
  <si>
    <t>Opt_PPFD_umol</t>
  </si>
  <si>
    <t>Opt_Blue_frac</t>
  </si>
  <si>
    <t>Opt_CO2_ppm</t>
  </si>
  <si>
    <t>Opt_VPD_kPa</t>
  </si>
  <si>
    <t>Opt_Windspeed_mps</t>
  </si>
  <si>
    <t>Baseline_Water_L_per_m2_day</t>
  </si>
  <si>
    <t>Scenario</t>
  </si>
  <si>
    <t>Transpiration_Index</t>
  </si>
  <si>
    <t>Water_L_per_day</t>
  </si>
  <si>
    <t>Latent_kWh_per_day</t>
  </si>
  <si>
    <t>Baseline</t>
  </si>
  <si>
    <t>Optimized</t>
  </si>
  <si>
    <t>Savings (Opt - Base)</t>
  </si>
  <si>
    <t>Notes</t>
  </si>
  <si>
    <t>This is a planning tool to estimate relative changes in transpiration and dehumidification energy.</t>
  </si>
  <si>
    <t>Calibrate 'Baseline_Water_L_per_m2_day' using your measured irrigation minus drainage (or condensate).</t>
  </si>
  <si>
    <t>Within modest changes, transpiration roughly scales with VPD and stomatal/boundary-layer drivers.</t>
  </si>
  <si>
    <t>Blue fraction: +10% blue → ~+20% stomatal conductance (heuristic).</t>
  </si>
  <si>
    <t>CO2 enrichment 400→1000 ppm → ~30% reduction in stomatal conductance (heuristic).</t>
  </si>
  <si>
    <t>Wind effect modeled as sqrt(u/0.2 m/s); keep airflow uniform to avoid tipburn.</t>
  </si>
  <si>
    <t>Latent kWh = water_kg × 2450 kJ/kg ÷ 3600 ÷ COP_latent.</t>
  </si>
  <si>
    <t>Replace defaults with your crop-specific data for accuracy.</t>
  </si>
  <si>
    <t>Elec_price USD per day</t>
    <phoneticPr fontId="2" type="noConversion"/>
  </si>
  <si>
    <t># CO2 effect</t>
  </si>
  <si>
    <t xml:space="preserve">    co2_effect = max(0.6, min(1.05, co2_effect))</t>
  </si>
  <si>
    <t xml:space="preserve">    wind_effect = math.sqrt(max(1e-6, wind_mps) / 0.2)</t>
  </si>
  <si>
    <t xml:space="preserve">    return blue_effect * co2_effect * wind_effect</t>
  </si>
  <si>
    <t>blue_effect = 1.0 + k_blue_per10 * ((blue_frac - ref_blue) / 0.10)</t>
  </si>
  <si>
    <t># Wind effect ~ sqrt(u / 0.2)</t>
    <phoneticPr fontId="2" type="noConversion"/>
  </si>
  <si>
    <t># Blue effect</t>
  </si>
  <si>
    <t xml:space="preserve">    co2_effect = 1.0 - 0.30 * max(0.0, min(1.0, (co2_ppm - 400.0) / 600.0))</t>
    <phoneticPr fontId="2" type="noConversion"/>
  </si>
  <si>
    <t xml:space="preserve">    ref_blue = 0.15</t>
    <phoneticPr fontId="2" type="noConversion"/>
  </si>
  <si>
    <t xml:space="preserve">    k_blue_per10 = 0.20</t>
    <phoneticPr fontId="2" type="noConversion"/>
  </si>
  <si>
    <t xml:space="preserve">    blue_effect = 1.0 + k_blue_per10 * ((blue_frac - ref_blue) / 0.10)</t>
    <phoneticPr fontId="2" type="noConversion"/>
  </si>
  <si>
    <t>def transpiration_index(VPD_kPa, blue_frac, co2_ppm, wind_mps):</t>
  </si>
  <si>
    <t xml:space="preserve">    # Index ∝ VPD × multipliers above (no PPFD term; assume PPFD constant across scenarios)</t>
  </si>
  <si>
    <t xml:space="preserve">    return VPD_kPa * stomatal_multiplier(blue_frac, co2_ppm, wind_mps)</t>
  </si>
  <si>
    <t>CO2.base</t>
    <phoneticPr fontId="2" type="noConversion"/>
  </si>
  <si>
    <t>CO2.opt</t>
    <phoneticPr fontId="2" type="noConversion"/>
  </si>
  <si>
    <t>Blue.base</t>
    <phoneticPr fontId="2" type="noConversion"/>
  </si>
  <si>
    <t>Blue.opt</t>
    <phoneticPr fontId="2" type="noConversion"/>
  </si>
  <si>
    <t>Tr.base</t>
    <phoneticPr fontId="2" type="noConversion"/>
  </si>
  <si>
    <t>Tr.opt</t>
    <phoneticPr fontId="2" type="noConversion"/>
  </si>
  <si>
    <t>ref.blue</t>
    <phoneticPr fontId="2" type="noConversion"/>
  </si>
  <si>
    <t>Wind.base</t>
    <phoneticPr fontId="2" type="noConversion"/>
  </si>
  <si>
    <t>Wind.opt</t>
    <phoneticPr fontId="2" type="noConversion"/>
  </si>
  <si>
    <t>k_blue_per10</t>
    <phoneticPr fontId="2" type="noConversion"/>
  </si>
  <si>
    <t>重現計算過程</t>
    <phoneticPr fontId="2" type="noConversion"/>
  </si>
  <si>
    <t>Transpiration Optimizer</t>
    <phoneticPr fontId="2" type="noConversion"/>
  </si>
  <si>
    <t>use 15% as the reference</t>
    <phoneticPr fontId="2" type="noConversion"/>
  </si>
  <si>
    <t xml:space="preserve">    # Cap between 0.6 and 1.05 to avoid silly values</t>
    <phoneticPr fontId="2" type="noConversion"/>
  </si>
  <si>
    <r>
      <rPr>
        <b/>
        <sz val="11"/>
        <color theme="1"/>
        <rFont val="標楷體"/>
        <family val="4"/>
        <charset val="136"/>
      </rPr>
      <t>「PFAL 降蒸散、維持生長」試算模板，含基準 vs. 優化兩組環控參數（CO</t>
    </r>
    <r>
      <rPr>
        <b/>
        <sz val="11"/>
        <color theme="1"/>
        <rFont val="Times New Roman"/>
        <family val="1"/>
        <charset val="1"/>
      </rPr>
      <t>₂</t>
    </r>
    <r>
      <rPr>
        <b/>
        <sz val="11"/>
        <color theme="1"/>
        <rFont val="標楷體"/>
        <family val="4"/>
        <charset val="136"/>
      </rPr>
      <t>、VPD、葉面風速、藍光比例）→ 估算蒸散量、除濕潛熱負荷與電費節省。</t>
    </r>
    <phoneticPr fontId="2" type="noConversion"/>
  </si>
  <si>
    <t>可以直接改表內的輸入值（尤其把「Baseline_Water_L_per_m2_day」改成你量到的日用水/冷凝水量），結果會即時更新。</t>
    <phoneticPr fontId="2" type="noConversion"/>
  </si>
  <si>
    <t>計算結果</t>
    <phoneticPr fontId="2" type="noConversion"/>
  </si>
  <si>
    <t>輸入區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</si>
</sst>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2"/>
      <scheme val="minor"/>
    </font>
    <font>
      <b/>
      <sz val="20"/>
      <color theme="1"/>
      <name val="Noto Sans HK"/>
      <family val="2"/>
      <charset val="136"/>
    </font>
    <font>
      <b/>
      <sz val="12"/>
      <color theme="1"/>
      <name val="Noto Sans HK"/>
      <family val="2"/>
      <charset val="136"/>
    </font>
    <font>
      <b/>
      <sz val="11"/>
      <color theme="1"/>
      <name val="標楷體"/>
      <family val="4"/>
      <charset val="136"/>
    </font>
    <font>
      <b/>
      <sz val="11"/>
      <color theme="1"/>
      <name val="Times New Roman"/>
      <family val="1"/>
      <charset val="1"/>
    </font>
    <font>
      <b/>
      <sz val="11"/>
      <color theme="1"/>
      <name val="Noto Sans HK"/>
      <family val="4"/>
      <charset val="136"/>
    </font>
    <font>
      <b/>
      <sz val="18"/>
      <color rgb="FFFFFF00"/>
      <name val="標楷體"/>
      <family val="4"/>
      <charset val="136"/>
    </font>
    <font>
      <sz val="18"/>
      <color rgb="FFFFFF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1" fillId="2" borderId="1" xfId="0" applyFont="1" applyFill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/>
    <xf numFmtId="0" fontId="6" fillId="0" borderId="0" xfId="0" applyFont="1"/>
    <xf numFmtId="9" fontId="0" fillId="0" borderId="0" xfId="1" applyFont="1" applyAlignment="1"/>
    <xf numFmtId="176" fontId="0" fillId="0" borderId="0" xfId="0" applyNumberForma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0" fillId="0" borderId="0" xfId="0" applyFill="1"/>
    <xf numFmtId="0" fontId="10" fillId="0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4" fillId="4" borderId="0" xfId="0" applyFont="1" applyFill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2" fontId="8" fillId="0" borderId="1" xfId="0" applyNumberFormat="1" applyFont="1" applyFill="1" applyBorder="1"/>
    <xf numFmtId="2" fontId="8" fillId="0" borderId="1" xfId="0" applyNumberFormat="1" applyFont="1" applyBorder="1"/>
  </cellXfs>
  <cellStyles count="2">
    <cellStyle name="一般" xfId="0" builtinId="0"/>
    <cellStyle name="百分比" xfId="1" builtinId="5"/>
  </cellStyles>
  <dxfs count="0"/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tabSelected="1" workbookViewId="0">
      <selection activeCell="Q4" sqref="Q4"/>
    </sheetView>
  </sheetViews>
  <sheetFormatPr defaultRowHeight="14.5" x14ac:dyDescent="0.3"/>
  <sheetData>
    <row r="1" spans="1:13" ht="19.5" x14ac:dyDescent="0.45">
      <c r="A1" s="2" t="s">
        <v>24</v>
      </c>
      <c r="C1" s="3" t="s">
        <v>25</v>
      </c>
    </row>
    <row r="2" spans="1:13" ht="19.5" x14ac:dyDescent="0.45">
      <c r="C2" s="14" t="s">
        <v>26</v>
      </c>
    </row>
    <row r="3" spans="1:13" ht="19.5" x14ac:dyDescent="0.45">
      <c r="C3" s="3" t="s">
        <v>27</v>
      </c>
    </row>
    <row r="4" spans="1:13" ht="19.5" x14ac:dyDescent="0.45">
      <c r="D4" s="3" t="s">
        <v>28</v>
      </c>
      <c r="M4" s="15" t="s">
        <v>60</v>
      </c>
    </row>
    <row r="5" spans="1:13" ht="19.5" x14ac:dyDescent="0.45">
      <c r="D5" s="3" t="s">
        <v>29</v>
      </c>
    </row>
    <row r="6" spans="1:13" ht="19.5" x14ac:dyDescent="0.45">
      <c r="D6" s="3" t="s">
        <v>30</v>
      </c>
    </row>
    <row r="7" spans="1:13" ht="19.5" x14ac:dyDescent="0.45">
      <c r="C7" s="3" t="s">
        <v>31</v>
      </c>
    </row>
    <row r="8" spans="1:13" ht="19.5" x14ac:dyDescent="0.45">
      <c r="C8" s="3" t="s">
        <v>32</v>
      </c>
    </row>
    <row r="10" spans="1:13" ht="19.5" x14ac:dyDescent="0.45">
      <c r="A10" s="3"/>
    </row>
    <row r="11" spans="1:13" x14ac:dyDescent="0.3">
      <c r="B11" t="s">
        <v>40</v>
      </c>
      <c r="J11" t="s">
        <v>45</v>
      </c>
    </row>
    <row r="12" spans="1:13" x14ac:dyDescent="0.3">
      <c r="B12" s="10" t="s">
        <v>42</v>
      </c>
      <c r="J12" t="s">
        <v>46</v>
      </c>
    </row>
    <row r="13" spans="1:13" x14ac:dyDescent="0.3">
      <c r="B13" s="10" t="s">
        <v>43</v>
      </c>
      <c r="J13" t="s">
        <v>47</v>
      </c>
    </row>
    <row r="14" spans="1:13" x14ac:dyDescent="0.3">
      <c r="B14" s="10" t="s">
        <v>44</v>
      </c>
    </row>
    <row r="15" spans="1:13" x14ac:dyDescent="0.3">
      <c r="B15" s="10" t="s">
        <v>34</v>
      </c>
    </row>
    <row r="16" spans="1:13" x14ac:dyDescent="0.3">
      <c r="B16" s="10" t="s">
        <v>61</v>
      </c>
    </row>
    <row r="17" spans="2:2" x14ac:dyDescent="0.3">
      <c r="B17" s="10" t="s">
        <v>41</v>
      </c>
    </row>
    <row r="18" spans="2:2" x14ac:dyDescent="0.3">
      <c r="B18" s="10" t="s">
        <v>35</v>
      </c>
    </row>
    <row r="19" spans="2:2" x14ac:dyDescent="0.3">
      <c r="B19" s="10" t="s">
        <v>39</v>
      </c>
    </row>
    <row r="20" spans="2:2" x14ac:dyDescent="0.3">
      <c r="B20" s="10" t="s">
        <v>36</v>
      </c>
    </row>
    <row r="21" spans="2:2" x14ac:dyDescent="0.3">
      <c r="B21" s="10" t="s">
        <v>37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opLeftCell="A7" workbookViewId="0">
      <selection activeCell="B24" sqref="B24"/>
    </sheetView>
  </sheetViews>
  <sheetFormatPr defaultRowHeight="14.5" x14ac:dyDescent="0.3"/>
  <cols>
    <col min="1" max="1" width="32.8984375" customWidth="1"/>
    <col min="2" max="2" width="15.69921875" customWidth="1"/>
    <col min="3" max="3" width="5.296875" customWidth="1"/>
    <col min="4" max="4" width="17.5" customWidth="1"/>
    <col min="5" max="5" width="19" customWidth="1"/>
    <col min="6" max="6" width="14" customWidth="1"/>
    <col min="7" max="7" width="12.59765625" customWidth="1"/>
    <col min="8" max="8" width="15.19921875" customWidth="1"/>
    <col min="9" max="9" width="17.59765625" customWidth="1"/>
    <col min="10" max="10" width="14.796875" customWidth="1"/>
  </cols>
  <sheetData>
    <row r="1" spans="1:11" ht="31.5" customHeight="1" x14ac:dyDescent="0.3">
      <c r="A1" s="18" t="s">
        <v>59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6" customFormat="1" ht="25" customHeight="1" x14ac:dyDescent="0.6">
      <c r="A2" s="19" t="s">
        <v>62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16" customFormat="1" ht="30.5" customHeight="1" x14ac:dyDescent="0.3">
      <c r="A3" s="21" t="s">
        <v>63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6" customFormat="1" ht="30.5" customHeight="1" x14ac:dyDescent="0.3">
      <c r="A4" s="23" t="s">
        <v>65</v>
      </c>
      <c r="B4" s="17"/>
      <c r="C4" s="17"/>
      <c r="D4" s="25" t="s">
        <v>64</v>
      </c>
      <c r="E4" s="17"/>
      <c r="F4" s="17"/>
      <c r="G4" s="17"/>
      <c r="H4" s="17"/>
      <c r="I4" s="17"/>
      <c r="J4" s="17"/>
      <c r="K4" s="17"/>
    </row>
    <row r="5" spans="1:11" ht="46.5" customHeight="1" x14ac:dyDescent="0.3">
      <c r="A5" s="12" t="s">
        <v>1</v>
      </c>
      <c r="B5" s="12" t="s">
        <v>0</v>
      </c>
      <c r="C5" s="13"/>
      <c r="D5" s="13"/>
      <c r="E5" s="26" t="s">
        <v>17</v>
      </c>
      <c r="F5" s="24" t="s">
        <v>18</v>
      </c>
      <c r="G5" s="24" t="s">
        <v>19</v>
      </c>
      <c r="H5" s="24" t="s">
        <v>20</v>
      </c>
      <c r="I5" s="27" t="s">
        <v>33</v>
      </c>
    </row>
    <row r="6" spans="1:11" ht="19.5" x14ac:dyDescent="0.45">
      <c r="A6" s="1" t="s">
        <v>2</v>
      </c>
      <c r="B6" s="6">
        <v>100</v>
      </c>
      <c r="E6" s="28" t="s">
        <v>21</v>
      </c>
      <c r="F6" s="29">
        <f>B13*G11*G14*G17</f>
        <v>1.3190005982276887</v>
      </c>
      <c r="G6" s="29">
        <f>B20*B6*B7</f>
        <v>225</v>
      </c>
      <c r="H6" s="29">
        <f>G6*2450/3600/B9</f>
        <v>85.069444444444443</v>
      </c>
      <c r="I6" s="30">
        <f>H6*$B$8</f>
        <v>10.208333333333332</v>
      </c>
    </row>
    <row r="7" spans="1:11" ht="19.5" x14ac:dyDescent="0.45">
      <c r="A7" s="1" t="s">
        <v>3</v>
      </c>
      <c r="B7" s="6">
        <v>0.9</v>
      </c>
      <c r="E7" s="28" t="s">
        <v>22</v>
      </c>
      <c r="F7" s="30">
        <f>B18*G12*G15*G18</f>
        <v>0.46921256377040876</v>
      </c>
      <c r="G7" s="30">
        <f>G6*$F$7/$F$6</f>
        <v>80.040014379218476</v>
      </c>
      <c r="H7" s="30">
        <f>H6*$F$7/$F$6</f>
        <v>30.26204247362427</v>
      </c>
      <c r="I7" s="30">
        <f>H7*$B$8</f>
        <v>3.6314450968349123</v>
      </c>
    </row>
    <row r="8" spans="1:11" ht="19.5" x14ac:dyDescent="0.45">
      <c r="A8" s="1" t="s">
        <v>4</v>
      </c>
      <c r="B8" s="6">
        <v>0.12</v>
      </c>
      <c r="E8" s="28" t="s">
        <v>23</v>
      </c>
      <c r="F8" s="30">
        <f>F7-F6</f>
        <v>-0.84978803445727991</v>
      </c>
      <c r="G8" s="30">
        <f>G7-G6</f>
        <v>-144.95998562078154</v>
      </c>
      <c r="H8" s="30">
        <f t="shared" ref="H8" si="0">H7-H6</f>
        <v>-54.807401970820173</v>
      </c>
      <c r="I8" s="30">
        <f>H8*$B$8</f>
        <v>-6.5768882364984202</v>
      </c>
    </row>
    <row r="9" spans="1:11" x14ac:dyDescent="0.3">
      <c r="A9" s="1" t="s">
        <v>5</v>
      </c>
      <c r="B9" s="6">
        <v>1.8</v>
      </c>
      <c r="D9" t="s">
        <v>58</v>
      </c>
    </row>
    <row r="10" spans="1:11" ht="17" x14ac:dyDescent="0.4">
      <c r="A10" s="4" t="s">
        <v>6</v>
      </c>
      <c r="B10" s="6">
        <v>240</v>
      </c>
      <c r="E10" s="7" t="s">
        <v>28</v>
      </c>
      <c r="J10" t="s">
        <v>54</v>
      </c>
      <c r="K10" s="11">
        <v>0.15</v>
      </c>
    </row>
    <row r="11" spans="1:11" x14ac:dyDescent="0.3">
      <c r="A11" s="4" t="s">
        <v>7</v>
      </c>
      <c r="B11" s="6">
        <v>0.2</v>
      </c>
      <c r="F11" t="s">
        <v>50</v>
      </c>
      <c r="G11">
        <f>1+K11*(B11-K10)/0.1</f>
        <v>1.1000000000000001</v>
      </c>
      <c r="J11" t="s">
        <v>57</v>
      </c>
      <c r="K11" s="11">
        <v>0.2</v>
      </c>
    </row>
    <row r="12" spans="1:11" x14ac:dyDescent="0.3">
      <c r="A12" s="4" t="s">
        <v>8</v>
      </c>
      <c r="B12" s="6">
        <v>450</v>
      </c>
      <c r="F12" t="s">
        <v>51</v>
      </c>
      <c r="G12">
        <f>1+K11*(B16-K10)/0.1</f>
        <v>0.86</v>
      </c>
      <c r="I12" t="s">
        <v>38</v>
      </c>
    </row>
    <row r="13" spans="1:11" ht="17" x14ac:dyDescent="0.4">
      <c r="A13" s="4" t="s">
        <v>9</v>
      </c>
      <c r="B13" s="6">
        <v>1.1000000000000001</v>
      </c>
      <c r="E13" s="7" t="s">
        <v>29</v>
      </c>
    </row>
    <row r="14" spans="1:11" x14ac:dyDescent="0.3">
      <c r="A14" s="4" t="s">
        <v>10</v>
      </c>
      <c r="B14" s="6">
        <v>0.25</v>
      </c>
      <c r="F14" t="s">
        <v>48</v>
      </c>
      <c r="G14">
        <f>1+(B12-400)*(-0.3)/600</f>
        <v>0.97499999999999998</v>
      </c>
    </row>
    <row r="15" spans="1:11" x14ac:dyDescent="0.3">
      <c r="A15" s="1" t="s">
        <v>11</v>
      </c>
      <c r="B15" s="5">
        <v>240</v>
      </c>
      <c r="F15" t="s">
        <v>49</v>
      </c>
      <c r="G15">
        <f>1+(B17-400)*(-0.3)/600</f>
        <v>0.7</v>
      </c>
    </row>
    <row r="16" spans="1:11" ht="17" x14ac:dyDescent="0.4">
      <c r="A16" s="1" t="s">
        <v>12</v>
      </c>
      <c r="B16" s="5">
        <v>0.08</v>
      </c>
      <c r="E16" s="7" t="s">
        <v>30</v>
      </c>
      <c r="G16" s="8"/>
    </row>
    <row r="17" spans="1:7" x14ac:dyDescent="0.3">
      <c r="A17" s="1" t="s">
        <v>13</v>
      </c>
      <c r="B17" s="5">
        <v>1000</v>
      </c>
      <c r="F17" t="s">
        <v>55</v>
      </c>
      <c r="G17" s="9">
        <f>SQRT(B14/0.2)</f>
        <v>1.1180339887498949</v>
      </c>
    </row>
    <row r="18" spans="1:7" x14ac:dyDescent="0.3">
      <c r="A18" s="1" t="s">
        <v>14</v>
      </c>
      <c r="B18" s="5">
        <v>0.9</v>
      </c>
      <c r="F18" t="s">
        <v>56</v>
      </c>
      <c r="G18" s="9">
        <f>SQRT(B19/0.2)</f>
        <v>0.8660254037844386</v>
      </c>
    </row>
    <row r="19" spans="1:7" ht="17" x14ac:dyDescent="0.4">
      <c r="A19" s="1" t="s">
        <v>15</v>
      </c>
      <c r="B19" s="5">
        <v>0.15</v>
      </c>
      <c r="E19" s="7" t="s">
        <v>27</v>
      </c>
    </row>
    <row r="20" spans="1:7" x14ac:dyDescent="0.3">
      <c r="A20" s="4" t="s">
        <v>16</v>
      </c>
      <c r="B20" s="6">
        <v>2.5</v>
      </c>
      <c r="F20" t="s">
        <v>52</v>
      </c>
      <c r="G20" s="9">
        <f>$B$13*G11*G14*$G$17</f>
        <v>1.3190005982276887</v>
      </c>
    </row>
    <row r="21" spans="1:7" x14ac:dyDescent="0.3">
      <c r="F21" t="s">
        <v>53</v>
      </c>
      <c r="G21" s="9">
        <f>$B$18*G12*G15*G18</f>
        <v>0.46921256377040876</v>
      </c>
    </row>
    <row r="22" spans="1:7" ht="17" x14ac:dyDescent="0.4">
      <c r="E22" s="7" t="s">
        <v>31</v>
      </c>
    </row>
    <row r="26" spans="1:7" ht="37.5" customHeight="1" x14ac:dyDescent="0.3"/>
  </sheetData>
  <mergeCells count="3">
    <mergeCell ref="A1:K1"/>
    <mergeCell ref="A2:K2"/>
    <mergeCell ref="A3:K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說明</vt:lpstr>
      <vt:lpstr>輸入與計算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FangWei</cp:lastModifiedBy>
  <dcterms:created xsi:type="dcterms:W3CDTF">2025-11-07T05:02:31Z</dcterms:created>
  <dcterms:modified xsi:type="dcterms:W3CDTF">2026-04-17T10:00:51Z</dcterms:modified>
</cp:coreProperties>
</file>