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weifang\Desktop\for Codex to convert\"/>
    </mc:Choice>
  </mc:AlternateContent>
  <xr:revisionPtr revIDLastSave="0" documentId="13_ncr:1_{56C5E3FB-9FDC-4CB6-A9AF-CE8A8C458380}" xr6:coauthVersionLast="36" xr6:coauthVersionMax="36" xr10:uidLastSave="{00000000-0000-0000-0000-000000000000}"/>
  <bookViews>
    <workbookView xWindow="0" yWindow="0" windowWidth="19200" windowHeight="10680" tabRatio="888" xr2:uid="{00000000-000D-0000-FFFF-FFFF00000000}"/>
  </bookViews>
  <sheets>
    <sheet name="Rlv" sheetId="2" r:id="rId1"/>
    <sheet name="Rav" sheetId="3" r:id="rId2"/>
    <sheet name="Rvc" sheetId="4" r:id="rId3"/>
  </sheets>
  <externalReferences>
    <externalReference r:id="rId4"/>
  </externalReferences>
  <definedNames>
    <definedName name="ACH">'[1]chap22_PF simulation'!$H$21</definedName>
    <definedName name="CN">'[1]chap22_PF simulation'!$R$4</definedName>
    <definedName name="CO2in_mg">'[1]chap22_PF simulation'!$F$14</definedName>
    <definedName name="CO2out_mg">'[1]chap22_PF simulation'!$F$15</definedName>
    <definedName name="CV">'[1]chap22_PF simulation'!$R$5</definedName>
    <definedName name="DarkResp">'[1]chap22_PF simulation'!$G$10</definedName>
    <definedName name="DeH">'[1]chap22_PF simulation'!$R$12</definedName>
    <definedName name="Densityin">'[1]chap22_PF simulation'!$G$12</definedName>
    <definedName name="Enth_in">'[1]chap22_PF simulation'!$H$12</definedName>
    <definedName name="Enth_out">'[1]chap22_PF simulation'!$H$13</definedName>
    <definedName name="Gc">'[1]chap22_PF simulation'!$G$6</definedName>
    <definedName name="GI">'[1]chap22_PF simulation'!$G$5</definedName>
    <definedName name="GTI">'[1]chap22_PF simulation'!$G$8</definedName>
    <definedName name="Height">'[1]chap22_PF simulation'!$D$21</definedName>
    <definedName name="Kw">'[1]chap22_PF simulation'!$T$15</definedName>
    <definedName name="LAperPlt">'[1]chap22_PF simulation'!$K$20</definedName>
    <definedName name="Length">'[1]chap22_PF simulation'!$D$19</definedName>
    <definedName name="NetPho">'[1]chap22_PF simulation'!$K$10</definedName>
    <definedName name="NofLamp">'[1]chap22_PF simulation'!$H$23</definedName>
    <definedName name="NoofPlt">'[1]chap22_PF simulation'!$K$21</definedName>
    <definedName name="PhoResp">'[1]chap22_PF simulation'!$K$9</definedName>
    <definedName name="PhotoS">'[1]chap22_PF simulation'!$K$8</definedName>
    <definedName name="Pmax">'[1]chap22_PF simulation'!$D$2</definedName>
    <definedName name="QC">'[1]chap22_PF simulation'!$R$19</definedName>
    <definedName name="QV">'[1]chap22_PF simulation'!$R$18</definedName>
    <definedName name="RatioPhoResp">'[1]chap22_PF simulation'!$G$9</definedName>
    <definedName name="Rav">'[1]chap22_PF simulation'!$K$15</definedName>
    <definedName name="Rd20C">'[1]chap22_PF simulation'!$D$10</definedName>
    <definedName name="Rlv">'[1]chap22_PF simulation'!$K$14</definedName>
    <definedName name="Rlv_inc">'[1]chap22_PF simulation'!$K$16</definedName>
    <definedName name="Tin">'[1]chap22_PF simulation'!$D$12</definedName>
    <definedName name="TotalWofLamp">'[1]chap22_PF simulation'!$K$25</definedName>
    <definedName name="Tout">'[1]chap22_PF simulation'!$D$13</definedName>
    <definedName name="TR">'[1]chap22_PF simulation'!$R$9</definedName>
    <definedName name="Transp_rate">'[1]chap22_PF simulation'!$K$17</definedName>
    <definedName name="Vdin">'[1]chap22_PF simulation'!$K$12</definedName>
    <definedName name="Vdout">'[1]chap22_PF simulation'!$K$13</definedName>
    <definedName name="VolofRoom">'[1]chap22_PF simulation'!$H$19</definedName>
    <definedName name="VW">'[1]chap22_PF simulation'!$R$11</definedName>
    <definedName name="We">'[1]chap22_PF simulation'!$R$17</definedName>
    <definedName name="Width">'[1]chap22_PF simulation'!$D$20</definedName>
    <definedName name="WL">'[1]chap22_PF simulation'!$R$16</definedName>
    <definedName name="Wofequip">'[1]chap22_PF simulation'!$D$26</definedName>
    <definedName name="WperLamp">'[1]chap22_PF simulation'!$D$24</definedName>
  </definedNames>
  <calcPr calcId="191029"/>
  <extLst>
    <ext uri="GoogleSheetsCustomDataVersion1">
      <go:sheetsCustomData xmlns:go="http://customooxmlschemas.google.com/" r:id="rId22" roundtripDataSignature="AMtx7mh3IaA0Zr3x3TmPYofkjGcHWJhPCA=="/>
    </ext>
  </extLst>
</workbook>
</file>

<file path=xl/calcChain.xml><?xml version="1.0" encoding="utf-8"?>
<calcChain xmlns="http://schemas.openxmlformats.org/spreadsheetml/2006/main">
  <c r="C5" i="2" l="1"/>
  <c r="E24" i="2"/>
  <c r="E25" i="2"/>
  <c r="E26" i="2"/>
  <c r="E27" i="2"/>
  <c r="E28" i="2"/>
  <c r="E23" i="2"/>
  <c r="J23" i="2" l="1"/>
  <c r="H22" i="2"/>
  <c r="G8" i="3"/>
  <c r="G6" i="3"/>
  <c r="F6" i="4"/>
  <c r="I3" i="4"/>
  <c r="I17" i="4"/>
  <c r="I18" i="4"/>
  <c r="I19" i="4"/>
  <c r="I20" i="4"/>
  <c r="I21" i="4"/>
  <c r="I22" i="4"/>
  <c r="I23" i="4"/>
  <c r="I24" i="4"/>
  <c r="I25" i="4"/>
  <c r="I26" i="4"/>
  <c r="I27" i="4"/>
  <c r="I5" i="4"/>
  <c r="I6" i="4"/>
  <c r="I7" i="4"/>
  <c r="I8" i="4"/>
  <c r="I9" i="4"/>
  <c r="I10" i="4"/>
  <c r="I11" i="4"/>
  <c r="I12" i="4"/>
  <c r="I13" i="4"/>
  <c r="I14" i="4"/>
  <c r="I15" i="4"/>
  <c r="I16" i="4"/>
  <c r="I4" i="4"/>
  <c r="J4" i="4"/>
  <c r="E6" i="4"/>
  <c r="J5" i="4" l="1"/>
  <c r="J27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3" i="4"/>
  <c r="N27" i="4" l="1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L15" i="4"/>
  <c r="K15" i="4"/>
  <c r="N15" i="4"/>
  <c r="M14" i="4"/>
  <c r="N14" i="4"/>
  <c r="L14" i="4"/>
  <c r="N13" i="4"/>
  <c r="K13" i="4"/>
  <c r="N12" i="4"/>
  <c r="L12" i="4"/>
  <c r="K11" i="4"/>
  <c r="N11" i="4"/>
  <c r="L11" i="4"/>
  <c r="N10" i="4"/>
  <c r="L10" i="4"/>
  <c r="N9" i="4"/>
  <c r="L9" i="4"/>
  <c r="M8" i="4"/>
  <c r="N8" i="4"/>
  <c r="L8" i="4"/>
  <c r="L7" i="4"/>
  <c r="K7" i="4"/>
  <c r="N7" i="4"/>
  <c r="N6" i="4"/>
  <c r="L6" i="4"/>
  <c r="M5" i="4"/>
  <c r="N5" i="4"/>
  <c r="K5" i="4"/>
  <c r="N4" i="4"/>
  <c r="L4" i="4"/>
  <c r="N3" i="4"/>
  <c r="K3" i="4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7" i="3"/>
  <c r="G5" i="3"/>
  <c r="G4" i="3"/>
  <c r="C4" i="3"/>
  <c r="C3" i="3"/>
  <c r="B3" i="3"/>
  <c r="J28" i="2"/>
  <c r="I28" i="2"/>
  <c r="H28" i="2"/>
  <c r="J27" i="2"/>
  <c r="I27" i="2"/>
  <c r="H27" i="2"/>
  <c r="J26" i="2"/>
  <c r="I26" i="2"/>
  <c r="H26" i="2"/>
  <c r="J25" i="2"/>
  <c r="I25" i="2"/>
  <c r="H25" i="2"/>
  <c r="J24" i="2"/>
  <c r="I24" i="2"/>
  <c r="H24" i="2"/>
  <c r="I23" i="2"/>
  <c r="H23" i="2"/>
  <c r="J22" i="2"/>
  <c r="I22" i="2"/>
  <c r="J21" i="2"/>
  <c r="I21" i="2"/>
  <c r="H21" i="2"/>
  <c r="J20" i="2"/>
  <c r="I20" i="2"/>
  <c r="H20" i="2"/>
  <c r="J19" i="2"/>
  <c r="I19" i="2"/>
  <c r="H19" i="2"/>
  <c r="J18" i="2"/>
  <c r="I18" i="2"/>
  <c r="H18" i="2"/>
  <c r="J17" i="2"/>
  <c r="I17" i="2"/>
  <c r="H17" i="2"/>
  <c r="J16" i="2"/>
  <c r="I16" i="2"/>
  <c r="H16" i="2"/>
  <c r="J15" i="2"/>
  <c r="I15" i="2"/>
  <c r="H15" i="2"/>
  <c r="J14" i="2"/>
  <c r="I14" i="2"/>
  <c r="H14" i="2"/>
  <c r="J13" i="2"/>
  <c r="I13" i="2"/>
  <c r="H13" i="2"/>
  <c r="J12" i="2"/>
  <c r="I12" i="2"/>
  <c r="H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E5" i="2"/>
  <c r="J4" i="2"/>
  <c r="I4" i="2"/>
  <c r="H4" i="2"/>
  <c r="L3" i="4" l="1"/>
  <c r="L5" i="4"/>
  <c r="K4" i="4"/>
  <c r="M12" i="4"/>
  <c r="L13" i="4"/>
  <c r="K9" i="4"/>
  <c r="M10" i="4"/>
  <c r="M3" i="4"/>
  <c r="M6" i="4"/>
  <c r="M4" i="4"/>
  <c r="K6" i="4"/>
  <c r="M7" i="4"/>
  <c r="K8" i="4"/>
  <c r="M9" i="4"/>
  <c r="K10" i="4"/>
  <c r="M11" i="4"/>
  <c r="K12" i="4"/>
  <c r="M13" i="4"/>
  <c r="K14" i="4"/>
  <c r="M15" i="4"/>
</calcChain>
</file>

<file path=xl/sharedStrings.xml><?xml version="1.0" encoding="utf-8"?>
<sst xmlns="http://schemas.openxmlformats.org/spreadsheetml/2006/main" count="77" uniqueCount="72">
  <si>
    <t>輸出值</t>
  </si>
  <si>
    <t>Rlv(stomatal resistance, s/m)</t>
  </si>
  <si>
    <t>PAR (W/m2)</t>
  </si>
  <si>
    <r>
      <rPr>
        <sz val="12"/>
        <color theme="1"/>
        <rFont val="標楷體"/>
        <family val="4"/>
        <charset val="136"/>
      </rPr>
      <t>植物需光型態</t>
    </r>
  </si>
  <si>
    <t>std.</t>
  </si>
  <si>
    <t>high</t>
  </si>
  <si>
    <t>low</t>
  </si>
  <si>
    <t>PPFD (μmol m-2s-1)</t>
  </si>
  <si>
    <r>
      <rPr>
        <sz val="12"/>
        <color theme="1"/>
        <rFont val="標楷體"/>
        <family val="4"/>
        <charset val="136"/>
      </rPr>
      <t>輸入值</t>
    </r>
  </si>
  <si>
    <r>
      <rPr>
        <sz val="12"/>
        <color theme="1"/>
        <rFont val="標楷體"/>
        <family val="4"/>
        <charset val="136"/>
      </rPr>
      <t>輸出值</t>
    </r>
  </si>
  <si>
    <t>Wind velocity, m/s</t>
  </si>
  <si>
    <t>Aerodynamic resistance, s/m</t>
  </si>
  <si>
    <t>CO2 conc. (ppm)</t>
  </si>
  <si>
    <t>CO2 conc. (mg/m3) (25 度)</t>
  </si>
  <si>
    <t>CO2 conc. (mg/m3) (0 度)</t>
  </si>
  <si>
    <t>stomatal resistance increase, s/m(25度)</t>
  </si>
  <si>
    <t>stomatal resistance increase, s/m (0度)</t>
  </si>
  <si>
    <t>Low</t>
  </si>
  <si>
    <r>
      <rPr>
        <sz val="12"/>
        <color theme="1"/>
        <rFont val="標楷體"/>
        <family val="4"/>
        <charset val="136"/>
      </rPr>
      <t>植物需</t>
    </r>
    <r>
      <rPr>
        <sz val="12"/>
        <color theme="1"/>
        <rFont val="Times New Roman"/>
        <family val="1"/>
      </rPr>
      <t xml:space="preserve"> 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標楷體"/>
        <family val="4"/>
        <charset val="136"/>
      </rPr>
      <t>類型</t>
    </r>
  </si>
  <si>
    <r>
      <rPr>
        <sz val="12"/>
        <color theme="1"/>
        <rFont val="標楷體"/>
        <family val="4"/>
        <charset val="136"/>
      </rPr>
      <t>輸入值</t>
    </r>
  </si>
  <si>
    <r>
      <rPr>
        <sz val="12"/>
        <color theme="1"/>
        <rFont val="標楷體"/>
        <family val="4"/>
        <charset val="136"/>
      </rPr>
      <t>輸出值</t>
    </r>
  </si>
  <si>
    <t>環境溫度 (℃)</t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</si>
  <si>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conc. (ppm)</t>
    </r>
  </si>
  <si>
    <r>
      <t>CO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 conc. (mg/m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) </t>
    </r>
  </si>
  <si>
    <r>
      <rPr>
        <i/>
        <sz val="12"/>
        <color theme="1"/>
        <rFont val="Times New Roman"/>
        <family val="1"/>
      </rPr>
      <t>R</t>
    </r>
    <r>
      <rPr>
        <i/>
        <vertAlign val="subscript"/>
        <sz val="12"/>
        <color theme="1"/>
        <rFont val="Times New Roman"/>
        <family val="1"/>
      </rPr>
      <t>ρ</t>
    </r>
    <r>
      <rPr>
        <sz val="12"/>
        <color theme="1"/>
        <rFont val="Times New Roman"/>
        <family val="1"/>
      </rPr>
      <t xml:space="preserve">, stomatal resistance increase, s/m </t>
    </r>
  </si>
  <si>
    <t>Rlv (stomatal resistance, s/m)</t>
    <phoneticPr fontId="14" type="noConversion"/>
  </si>
  <si>
    <t>Rav: Aerodynamic resistance, s/m</t>
    <phoneticPr fontId="14" type="noConversion"/>
  </si>
  <si>
    <t>Std.25oC</t>
    <phoneticPr fontId="14" type="noConversion"/>
  </si>
  <si>
    <t>Low.25oC</t>
    <phoneticPr fontId="14" type="noConversion"/>
  </si>
  <si>
    <t>Std.0oC</t>
    <phoneticPr fontId="14" type="noConversion"/>
  </si>
  <si>
    <t>Low.0oC</t>
    <phoneticPr fontId="14" type="noConversion"/>
  </si>
  <si>
    <t xml:space="preserve">when type = "Low", </t>
    <phoneticPr fontId="14" type="noConversion"/>
  </si>
  <si>
    <t>when type = "Std."</t>
    <phoneticPr fontId="14" type="noConversion"/>
  </si>
  <si>
    <t>Rav.min: Minimum Rav, 100 s/m</t>
    <phoneticPr fontId="14" type="noConversion"/>
  </si>
  <si>
    <t>Rav.max: Maximum Rav, 200 s/m</t>
    <phoneticPr fontId="14" type="noConversion"/>
  </si>
  <si>
    <t>Wrmin: wind velocity that causes the Rav.min, 1 m/s</t>
    <phoneticPr fontId="14" type="noConversion"/>
  </si>
  <si>
    <t>wind: wind velocity, m/s</t>
    <phoneticPr fontId="14" type="noConversion"/>
  </si>
  <si>
    <t>In short</t>
    <phoneticPr fontId="14" type="noConversion"/>
  </si>
  <si>
    <t>IF(wind&lt;=1,Rav=(100-200)/1*wind+200 else Rav=100)</t>
    <phoneticPr fontId="14" type="noConversion"/>
  </si>
  <si>
    <t>When wind is less than Wrmin, following eq. is used to calculate Rav</t>
    <phoneticPr fontId="14" type="noConversion"/>
  </si>
  <si>
    <t>Rlv: Stomata resistance, s/m</t>
    <phoneticPr fontId="14" type="noConversion"/>
  </si>
  <si>
    <t>PAR.min: Minimum PAR that causes Rlv.min, 80 W/m2</t>
    <phoneticPr fontId="14" type="noConversion"/>
  </si>
  <si>
    <t>PAR: Photosynthetically active radiation, W/m2</t>
    <phoneticPr fontId="14" type="noConversion"/>
  </si>
  <si>
    <t>Rlv.max: Maximum stomata resistance,  type = "Low", "Std", "High" = 1000, 1200, 1400 s/m</t>
    <phoneticPr fontId="14" type="noConversion"/>
  </si>
  <si>
    <t>Rlv.min: Minimum stomata resistance, type = "Low", "Std", "High" = 100, 200, 300 s/m</t>
    <phoneticPr fontId="14" type="noConversion"/>
  </si>
  <si>
    <t>When type ="low", IF PAR &lt;= 80, Rlv = (100-1000)/80*PAR+1000 else Rlv=100</t>
    <phoneticPr fontId="14" type="noConversion"/>
  </si>
  <si>
    <t>IF PAR &lt;= PAR.min, Rlv = (Rlv.min - Rlv.max) x PAR/PAR.min + Rlv.max</t>
    <phoneticPr fontId="14" type="noConversion"/>
  </si>
  <si>
    <t>IF PAR &gt; PAR.min, Rlv = Rlv.min</t>
    <phoneticPr fontId="14" type="noConversion"/>
  </si>
  <si>
    <t>When type ="high", IF PAR &lt;= 80, Rlv = (300-1400)/80*PAR+1400 else Rlv=300</t>
    <phoneticPr fontId="14" type="noConversion"/>
  </si>
  <si>
    <t>sunlight</t>
    <phoneticPr fontId="14" type="noConversion"/>
  </si>
  <si>
    <t>CW fluorecent</t>
    <phoneticPr fontId="14" type="noConversion"/>
  </si>
  <si>
    <t>plant growth fluorecent</t>
    <phoneticPr fontId="14" type="noConversion"/>
  </si>
  <si>
    <t>HPS</t>
    <phoneticPr fontId="14" type="noConversion"/>
  </si>
  <si>
    <t>LPS</t>
    <phoneticPr fontId="14" type="noConversion"/>
  </si>
  <si>
    <t>HP metal halide</t>
    <phoneticPr fontId="14" type="noConversion"/>
  </si>
  <si>
    <t>adapted from Thimijan and Heins, 1983</t>
    <phoneticPr fontId="14" type="noConversion"/>
  </si>
  <si>
    <r>
      <rPr>
        <sz val="12"/>
        <color theme="1"/>
        <rFont val="標楷體"/>
        <family val="4"/>
        <charset val="136"/>
      </rPr>
      <t>輸入值</t>
    </r>
    <r>
      <rPr>
        <sz val="12"/>
        <color theme="1"/>
        <rFont val="Times New Roman"/>
        <family val="1"/>
      </rPr>
      <t xml:space="preserve"> (</t>
    </r>
    <r>
      <rPr>
        <sz val="12"/>
        <color theme="1"/>
        <rFont val="Times New Roman"/>
        <family val="4"/>
      </rPr>
      <t>sunlight</t>
    </r>
    <r>
      <rPr>
        <sz val="12"/>
        <color theme="1"/>
        <rFont val="Times New Roman"/>
        <family val="1"/>
      </rPr>
      <t>)</t>
    </r>
    <phoneticPr fontId="14" type="noConversion"/>
  </si>
  <si>
    <t>Converting PAR to PPFD and vice versa</t>
    <phoneticPr fontId="14" type="noConversion"/>
  </si>
  <si>
    <t>multiplier</t>
    <phoneticPr fontId="14" type="noConversion"/>
  </si>
  <si>
    <t>PPFD = PAR x multiplier</t>
    <phoneticPr fontId="14" type="noConversion"/>
  </si>
  <si>
    <t>PAR = PPFD / multuplier</t>
    <phoneticPr fontId="14" type="noConversion"/>
  </si>
  <si>
    <t>When type ="std.", IF PAR &lt;= 80,Rlv = (200-1200)/80*PAR+1200 else Rlv=200</t>
    <phoneticPr fontId="14" type="noConversion"/>
  </si>
  <si>
    <t>IF wind&lt;=1, Rav = (Rav.min-Rav.max)/Wrmin * wind + Rav.max else Rav=Rav.min</t>
    <phoneticPr fontId="14" type="noConversion"/>
  </si>
  <si>
    <r>
      <t>CO2crmax = 1200 in  ppm,  need to convert into mgm</t>
    </r>
    <r>
      <rPr>
        <vertAlign val="superscript"/>
        <sz val="12"/>
        <color theme="1"/>
        <rFont val="Arial"/>
        <family val="2"/>
      </rPr>
      <t>-3</t>
    </r>
    <phoneticPr fontId="14" type="noConversion"/>
  </si>
  <si>
    <t>CO2mgm-3 = CO2ppm*44.01/22.4*273/(273+T.degC)</t>
    <phoneticPr fontId="14" type="noConversion"/>
  </si>
  <si>
    <t>CO2crmax = 1200*44.01/22.4*273/(273+T.degC)</t>
    <phoneticPr fontId="14" type="noConversion"/>
  </si>
  <si>
    <t>Rvc = Rvcmax * CO2mgm-3 / CO2cr_max</t>
    <phoneticPr fontId="14" type="noConversion"/>
  </si>
  <si>
    <t>IF CO2ppm&lt;=1200, Rvc = 200*CO2mgm-3/CO2crmax else Rvc = 200</t>
    <phoneticPr fontId="14" type="noConversion"/>
  </si>
  <si>
    <t>IF CO2ppm&lt;=1200, Rvc = 400*CO2mgm-3/CO2crmax else Rvc = 400</t>
    <phoneticPr fontId="14" type="noConversion"/>
  </si>
  <si>
    <t>IF CO2ppm &gt;1200 ppm, Rvc = Rvcmax</t>
    <phoneticPr fontId="14" type="noConversion"/>
  </si>
  <si>
    <t>when type = "Low", Rvcmax =200</t>
    <phoneticPr fontId="14" type="noConversion"/>
  </si>
  <si>
    <t>when type = "Std", Rvcmax =400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</si>
</sst>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25">
    <font>
      <sz val="12"/>
      <color theme="1"/>
      <name val="Arial"/>
    </font>
    <font>
      <sz val="12"/>
      <color theme="1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b/>
      <sz val="16"/>
      <color theme="1"/>
      <name val="Times New Roman"/>
      <family val="1"/>
    </font>
    <font>
      <sz val="12"/>
      <color theme="1"/>
      <name val="DFKai-SB"/>
      <family val="4"/>
      <charset val="136"/>
    </font>
    <font>
      <sz val="18"/>
      <color theme="1"/>
      <name val="Calibri"/>
      <family val="2"/>
    </font>
    <font>
      <i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i/>
      <vertAlign val="subscript"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name val="細明體"/>
      <family val="3"/>
      <charset val="136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charset val="136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Times New Roman"/>
      <family val="4"/>
    </font>
    <font>
      <sz val="12"/>
      <color theme="1"/>
      <name val="Times New Roman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A8D08D"/>
        <bgColor rgb="FFA8D08D"/>
      </patternFill>
    </fill>
    <fill>
      <patternFill patternType="solid">
        <fgColor rgb="FF9CC2E5"/>
        <bgColor rgb="FF9CC2E5"/>
      </patternFill>
    </fill>
    <fill>
      <patternFill patternType="solid">
        <fgColor rgb="FFC5E0B3"/>
        <bgColor rgb="FFC5E0B3"/>
      </patternFill>
    </fill>
    <fill>
      <patternFill patternType="solid">
        <fgColor rgb="FF00B0F0"/>
        <bgColor rgb="FF00B0F0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28"/>
    <xf numFmtId="0" fontId="15" fillId="0" borderId="28" applyNumberFormat="0" applyFill="0" applyBorder="0" applyAlignment="0" applyProtection="0"/>
  </cellStyleXfs>
  <cellXfs count="68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10" borderId="27" xfId="0" applyFont="1" applyFill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7" fontId="5" fillId="0" borderId="20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0" xfId="0" quotePrefix="1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3" fillId="9" borderId="21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19" fillId="0" borderId="2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vertical="center"/>
    </xf>
    <xf numFmtId="1" fontId="2" fillId="0" borderId="1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4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2" fontId="3" fillId="6" borderId="10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9" borderId="13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76" fontId="3" fillId="5" borderId="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</cellXfs>
  <cellStyles count="3">
    <cellStyle name="一般" xfId="0" builtinId="0"/>
    <cellStyle name="一般 2" xfId="1" xr:uid="{D203380C-DE4B-486D-923D-B943675098EE}"/>
    <cellStyle name="超連結 2" xfId="2" xr:uid="{7592C3AF-FD33-42F9-A985-719B05C06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22" Type="http://customschemas.google.com/relationships/workbookmetadata" Target="metadata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autoTitleDeleted val="1"/>
    <c:plotArea>
      <c:layout>
        <c:manualLayout>
          <c:xMode val="edge"/>
          <c:yMode val="edge"/>
          <c:x val="0.11255205875290825"/>
          <c:y val="0.13377108718169797"/>
          <c:w val="0.85853018372703416"/>
          <c:h val="0.72088764946048411"/>
        </c:manualLayout>
      </c:layout>
      <c:scatterChart>
        <c:scatterStyle val="lineMarker"/>
        <c:varyColors val="1"/>
        <c:ser>
          <c:idx val="0"/>
          <c:order val="0"/>
          <c:tx>
            <c:v>std.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Rlv!$G$4:$G$28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</c:numRef>
          </c:xVal>
          <c:yVal>
            <c:numRef>
              <c:f>Rlv!$H$4:$H$28</c:f>
              <c:numCache>
                <c:formatCode>0.00</c:formatCode>
                <c:ptCount val="25"/>
                <c:pt idx="0">
                  <c:v>1200</c:v>
                </c:pt>
                <c:pt idx="1">
                  <c:v>1137.5</c:v>
                </c:pt>
                <c:pt idx="2">
                  <c:v>1075</c:v>
                </c:pt>
                <c:pt idx="3">
                  <c:v>1012.5</c:v>
                </c:pt>
                <c:pt idx="4">
                  <c:v>950</c:v>
                </c:pt>
                <c:pt idx="5">
                  <c:v>887.5</c:v>
                </c:pt>
                <c:pt idx="6">
                  <c:v>825</c:v>
                </c:pt>
                <c:pt idx="7">
                  <c:v>762.5</c:v>
                </c:pt>
                <c:pt idx="8">
                  <c:v>700</c:v>
                </c:pt>
                <c:pt idx="9">
                  <c:v>637.5</c:v>
                </c:pt>
                <c:pt idx="10">
                  <c:v>575</c:v>
                </c:pt>
                <c:pt idx="11">
                  <c:v>512.5</c:v>
                </c:pt>
                <c:pt idx="12">
                  <c:v>450</c:v>
                </c:pt>
                <c:pt idx="13">
                  <c:v>387.5</c:v>
                </c:pt>
                <c:pt idx="14">
                  <c:v>325</c:v>
                </c:pt>
                <c:pt idx="15">
                  <c:v>262.5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6A-4E5D-AF69-0A3C4585769B}"/>
            </c:ext>
          </c:extLst>
        </c:ser>
        <c:ser>
          <c:idx val="1"/>
          <c:order val="1"/>
          <c:tx>
            <c:v>high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Rlv!$G$4:$G$28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</c:numRef>
          </c:xVal>
          <c:yVal>
            <c:numRef>
              <c:f>Rlv!$I$4:$I$28</c:f>
              <c:numCache>
                <c:formatCode>0.00</c:formatCode>
                <c:ptCount val="25"/>
                <c:pt idx="0">
                  <c:v>1400</c:v>
                </c:pt>
                <c:pt idx="1">
                  <c:v>1331.25</c:v>
                </c:pt>
                <c:pt idx="2">
                  <c:v>1262.5</c:v>
                </c:pt>
                <c:pt idx="3">
                  <c:v>1193.75</c:v>
                </c:pt>
                <c:pt idx="4">
                  <c:v>1125</c:v>
                </c:pt>
                <c:pt idx="5">
                  <c:v>1056.25</c:v>
                </c:pt>
                <c:pt idx="6">
                  <c:v>987.5</c:v>
                </c:pt>
                <c:pt idx="7">
                  <c:v>918.75</c:v>
                </c:pt>
                <c:pt idx="8">
                  <c:v>850</c:v>
                </c:pt>
                <c:pt idx="9">
                  <c:v>781.25</c:v>
                </c:pt>
                <c:pt idx="10">
                  <c:v>712.5</c:v>
                </c:pt>
                <c:pt idx="11">
                  <c:v>643.75</c:v>
                </c:pt>
                <c:pt idx="12">
                  <c:v>575</c:v>
                </c:pt>
                <c:pt idx="13">
                  <c:v>506.25</c:v>
                </c:pt>
                <c:pt idx="14">
                  <c:v>437.5</c:v>
                </c:pt>
                <c:pt idx="15">
                  <c:v>368.75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6A-4E5D-AF69-0A3C4585769B}"/>
            </c:ext>
          </c:extLst>
        </c:ser>
        <c:ser>
          <c:idx val="2"/>
          <c:order val="2"/>
          <c:tx>
            <c:v>low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xVal>
            <c:numRef>
              <c:f>Rlv!$G$4:$G$28</c:f>
              <c:numCache>
                <c:formatCode>General</c:formatCode>
                <c:ptCount val="2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  <c:pt idx="21">
                  <c:v>105</c:v>
                </c:pt>
                <c:pt idx="22">
                  <c:v>110</c:v>
                </c:pt>
                <c:pt idx="23">
                  <c:v>115</c:v>
                </c:pt>
                <c:pt idx="24">
                  <c:v>120</c:v>
                </c:pt>
              </c:numCache>
            </c:numRef>
          </c:xVal>
          <c:yVal>
            <c:numRef>
              <c:f>Rlv!$J$4:$J$28</c:f>
              <c:numCache>
                <c:formatCode>0.00</c:formatCode>
                <c:ptCount val="25"/>
                <c:pt idx="0">
                  <c:v>1000</c:v>
                </c:pt>
                <c:pt idx="1">
                  <c:v>943.75</c:v>
                </c:pt>
                <c:pt idx="2">
                  <c:v>887.5</c:v>
                </c:pt>
                <c:pt idx="3">
                  <c:v>831.25</c:v>
                </c:pt>
                <c:pt idx="4">
                  <c:v>775</c:v>
                </c:pt>
                <c:pt idx="5">
                  <c:v>718.75</c:v>
                </c:pt>
                <c:pt idx="6">
                  <c:v>662.5</c:v>
                </c:pt>
                <c:pt idx="7">
                  <c:v>606.25</c:v>
                </c:pt>
                <c:pt idx="8">
                  <c:v>550</c:v>
                </c:pt>
                <c:pt idx="9">
                  <c:v>493.75</c:v>
                </c:pt>
                <c:pt idx="10">
                  <c:v>437.5</c:v>
                </c:pt>
                <c:pt idx="11">
                  <c:v>381.25</c:v>
                </c:pt>
                <c:pt idx="12">
                  <c:v>325</c:v>
                </c:pt>
                <c:pt idx="13">
                  <c:v>268.75</c:v>
                </c:pt>
                <c:pt idx="14">
                  <c:v>212.5</c:v>
                </c:pt>
                <c:pt idx="15">
                  <c:v>156.25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6A-4E5D-AF69-0A3C45857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8328330"/>
        <c:axId val="1520584449"/>
      </c:scatterChart>
      <c:valAx>
        <c:axId val="80832833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PAR (W/m2)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520584449"/>
        <c:crosses val="autoZero"/>
        <c:crossBetween val="midCat"/>
      </c:valAx>
      <c:valAx>
        <c:axId val="15205844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Rlv(stomatal resistance, s/m)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80832833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176217326146522"/>
          <c:y val="0.16755185859064595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Aerodynamic resistance, s/m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Rav!$F$4:$F$34</c:f>
              <c:numCache>
                <c:formatCode>General</c:formatCode>
                <c:ptCount val="3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</c:numCache>
            </c:numRef>
          </c:xVal>
          <c:yVal>
            <c:numRef>
              <c:f>Rav!$G$4:$G$34</c:f>
              <c:numCache>
                <c:formatCode>General</c:formatCode>
                <c:ptCount val="31"/>
                <c:pt idx="0">
                  <c:v>200</c:v>
                </c:pt>
                <c:pt idx="1">
                  <c:v>190</c:v>
                </c:pt>
                <c:pt idx="2">
                  <c:v>180</c:v>
                </c:pt>
                <c:pt idx="3">
                  <c:v>170</c:v>
                </c:pt>
                <c:pt idx="4">
                  <c:v>160</c:v>
                </c:pt>
                <c:pt idx="5">
                  <c:v>150</c:v>
                </c:pt>
                <c:pt idx="6">
                  <c:v>140</c:v>
                </c:pt>
                <c:pt idx="7">
                  <c:v>130</c:v>
                </c:pt>
                <c:pt idx="8">
                  <c:v>120</c:v>
                </c:pt>
                <c:pt idx="9">
                  <c:v>110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6-4A59-8CC5-EBBCFA768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54788"/>
        <c:axId val="118270291"/>
      </c:scatterChart>
      <c:valAx>
        <c:axId val="7115478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Wind velocity, m/s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18270291"/>
        <c:crosses val="autoZero"/>
        <c:crossBetween val="midCat"/>
      </c:valAx>
      <c:valAx>
        <c:axId val="1182702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Aerodynamic resistance, s/m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71154788"/>
        <c:crosses val="autoZero"/>
        <c:crossBetween val="midCat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1584731738236729"/>
          <c:y val="5.5084355590302989E-2"/>
          <c:w val="0.67807509039910785"/>
          <c:h val="0.77652236258541818"/>
        </c:manualLayout>
      </c:layout>
      <c:scatterChart>
        <c:scatterStyle val="lineMarker"/>
        <c:varyColors val="1"/>
        <c:ser>
          <c:idx val="0"/>
          <c:order val="0"/>
          <c:tx>
            <c:strRef>
              <c:f>Rvc!$K$2</c:f>
              <c:strCache>
                <c:ptCount val="1"/>
                <c:pt idx="0">
                  <c:v>Low.25oC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Rvc!$I$3:$I$27</c:f>
              <c:numCache>
                <c:formatCode>0</c:formatCode>
                <c:ptCount val="25"/>
                <c:pt idx="0">
                  <c:v>0</c:v>
                </c:pt>
                <c:pt idx="1">
                  <c:v>179.9905620805369</c:v>
                </c:pt>
                <c:pt idx="2">
                  <c:v>359.98112416107381</c:v>
                </c:pt>
                <c:pt idx="3">
                  <c:v>539.97168624161077</c:v>
                </c:pt>
                <c:pt idx="4">
                  <c:v>719.96224832214762</c:v>
                </c:pt>
                <c:pt idx="5">
                  <c:v>899.95281040268458</c:v>
                </c:pt>
                <c:pt idx="6">
                  <c:v>1079.9433724832215</c:v>
                </c:pt>
                <c:pt idx="7">
                  <c:v>1259.9339345637584</c:v>
                </c:pt>
                <c:pt idx="8">
                  <c:v>1439.9244966442952</c:v>
                </c:pt>
                <c:pt idx="9">
                  <c:v>1619.9150587248323</c:v>
                </c:pt>
                <c:pt idx="10">
                  <c:v>1799.9056208053692</c:v>
                </c:pt>
                <c:pt idx="11">
                  <c:v>1979.8961828859062</c:v>
                </c:pt>
                <c:pt idx="12">
                  <c:v>2159.8867449664431</c:v>
                </c:pt>
                <c:pt idx="13">
                  <c:v>2339.8773070469797</c:v>
                </c:pt>
                <c:pt idx="14">
                  <c:v>2519.8678691275168</c:v>
                </c:pt>
                <c:pt idx="15">
                  <c:v>2699.8584312080529</c:v>
                </c:pt>
                <c:pt idx="16">
                  <c:v>2879.8489932885905</c:v>
                </c:pt>
                <c:pt idx="17">
                  <c:v>3059.8395553691275</c:v>
                </c:pt>
                <c:pt idx="18">
                  <c:v>3239.8301174496646</c:v>
                </c:pt>
                <c:pt idx="19">
                  <c:v>3419.8206795302017</c:v>
                </c:pt>
                <c:pt idx="20">
                  <c:v>3599.8112416107383</c:v>
                </c:pt>
                <c:pt idx="21">
                  <c:v>3779.8018036912749</c:v>
                </c:pt>
                <c:pt idx="22">
                  <c:v>3959.7923657718125</c:v>
                </c:pt>
                <c:pt idx="23">
                  <c:v>4139.7829278523486</c:v>
                </c:pt>
                <c:pt idx="24">
                  <c:v>4319.7734899328862</c:v>
                </c:pt>
              </c:numCache>
            </c:numRef>
          </c:xVal>
          <c:yVal>
            <c:numRef>
              <c:f>Rvc!$K$3:$K$27</c:f>
              <c:numCache>
                <c:formatCode>0.0</c:formatCode>
                <c:ptCount val="25"/>
                <c:pt idx="0">
                  <c:v>0</c:v>
                </c:pt>
                <c:pt idx="1">
                  <c:v>16.665792785234899</c:v>
                </c:pt>
                <c:pt idx="2">
                  <c:v>33.331585570469798</c:v>
                </c:pt>
                <c:pt idx="3">
                  <c:v>49.997378355704697</c:v>
                </c:pt>
                <c:pt idx="4">
                  <c:v>66.663171140939596</c:v>
                </c:pt>
                <c:pt idx="5">
                  <c:v>83.328963926174495</c:v>
                </c:pt>
                <c:pt idx="6">
                  <c:v>99.994756711409394</c:v>
                </c:pt>
                <c:pt idx="7">
                  <c:v>116.66054949664429</c:v>
                </c:pt>
                <c:pt idx="8">
                  <c:v>133.32634228187919</c:v>
                </c:pt>
                <c:pt idx="9">
                  <c:v>149.99213506711411</c:v>
                </c:pt>
                <c:pt idx="10">
                  <c:v>166.65792785234899</c:v>
                </c:pt>
                <c:pt idx="11">
                  <c:v>183.3237206375839</c:v>
                </c:pt>
                <c:pt idx="12">
                  <c:v>199.98951342281879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AC-44FD-A610-00CFBA164C50}"/>
            </c:ext>
          </c:extLst>
        </c:ser>
        <c:ser>
          <c:idx val="1"/>
          <c:order val="1"/>
          <c:tx>
            <c:strRef>
              <c:f>Rvc!$L$2</c:f>
              <c:strCache>
                <c:ptCount val="1"/>
                <c:pt idx="0">
                  <c:v>Std.25oC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xVal>
            <c:numRef>
              <c:f>Rvc!$I$3:$I$27</c:f>
              <c:numCache>
                <c:formatCode>0</c:formatCode>
                <c:ptCount val="25"/>
                <c:pt idx="0">
                  <c:v>0</c:v>
                </c:pt>
                <c:pt idx="1">
                  <c:v>179.9905620805369</c:v>
                </c:pt>
                <c:pt idx="2">
                  <c:v>359.98112416107381</c:v>
                </c:pt>
                <c:pt idx="3">
                  <c:v>539.97168624161077</c:v>
                </c:pt>
                <c:pt idx="4">
                  <c:v>719.96224832214762</c:v>
                </c:pt>
                <c:pt idx="5">
                  <c:v>899.95281040268458</c:v>
                </c:pt>
                <c:pt idx="6">
                  <c:v>1079.9433724832215</c:v>
                </c:pt>
                <c:pt idx="7">
                  <c:v>1259.9339345637584</c:v>
                </c:pt>
                <c:pt idx="8">
                  <c:v>1439.9244966442952</c:v>
                </c:pt>
                <c:pt idx="9">
                  <c:v>1619.9150587248323</c:v>
                </c:pt>
                <c:pt idx="10">
                  <c:v>1799.9056208053692</c:v>
                </c:pt>
                <c:pt idx="11">
                  <c:v>1979.8961828859062</c:v>
                </c:pt>
                <c:pt idx="12">
                  <c:v>2159.8867449664431</c:v>
                </c:pt>
                <c:pt idx="13">
                  <c:v>2339.8773070469797</c:v>
                </c:pt>
                <c:pt idx="14">
                  <c:v>2519.8678691275168</c:v>
                </c:pt>
                <c:pt idx="15">
                  <c:v>2699.8584312080529</c:v>
                </c:pt>
                <c:pt idx="16">
                  <c:v>2879.8489932885905</c:v>
                </c:pt>
                <c:pt idx="17">
                  <c:v>3059.8395553691275</c:v>
                </c:pt>
                <c:pt idx="18">
                  <c:v>3239.8301174496646</c:v>
                </c:pt>
                <c:pt idx="19">
                  <c:v>3419.8206795302017</c:v>
                </c:pt>
                <c:pt idx="20">
                  <c:v>3599.8112416107383</c:v>
                </c:pt>
                <c:pt idx="21">
                  <c:v>3779.8018036912749</c:v>
                </c:pt>
                <c:pt idx="22">
                  <c:v>3959.7923657718125</c:v>
                </c:pt>
                <c:pt idx="23">
                  <c:v>4139.7829278523486</c:v>
                </c:pt>
                <c:pt idx="24">
                  <c:v>4319.7734899328862</c:v>
                </c:pt>
              </c:numCache>
            </c:numRef>
          </c:xVal>
          <c:yVal>
            <c:numRef>
              <c:f>Rvc!$L$3:$L$27</c:f>
              <c:numCache>
                <c:formatCode>0.0</c:formatCode>
                <c:ptCount val="25"/>
                <c:pt idx="0">
                  <c:v>0</c:v>
                </c:pt>
                <c:pt idx="1">
                  <c:v>33.331585570469798</c:v>
                </c:pt>
                <c:pt idx="2">
                  <c:v>66.663171140939596</c:v>
                </c:pt>
                <c:pt idx="3">
                  <c:v>99.994756711409394</c:v>
                </c:pt>
                <c:pt idx="4">
                  <c:v>133.32634228187919</c:v>
                </c:pt>
                <c:pt idx="5">
                  <c:v>166.65792785234899</c:v>
                </c:pt>
                <c:pt idx="6">
                  <c:v>199.98951342281879</c:v>
                </c:pt>
                <c:pt idx="7">
                  <c:v>233.32109899328859</c:v>
                </c:pt>
                <c:pt idx="8">
                  <c:v>266.65268456375838</c:v>
                </c:pt>
                <c:pt idx="9">
                  <c:v>299.98427013422821</c:v>
                </c:pt>
                <c:pt idx="10">
                  <c:v>333.31585570469798</c:v>
                </c:pt>
                <c:pt idx="11">
                  <c:v>366.64744127516781</c:v>
                </c:pt>
                <c:pt idx="12">
                  <c:v>399.97902684563758</c:v>
                </c:pt>
                <c:pt idx="13">
                  <c:v>400</c:v>
                </c:pt>
                <c:pt idx="14">
                  <c:v>400</c:v>
                </c:pt>
                <c:pt idx="15">
                  <c:v>400</c:v>
                </c:pt>
                <c:pt idx="16">
                  <c:v>400</c:v>
                </c:pt>
                <c:pt idx="17">
                  <c:v>400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400</c:v>
                </c:pt>
                <c:pt idx="22">
                  <c:v>400</c:v>
                </c:pt>
                <c:pt idx="23">
                  <c:v>400</c:v>
                </c:pt>
                <c:pt idx="24">
                  <c:v>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AC-44FD-A610-00CFBA164C50}"/>
            </c:ext>
          </c:extLst>
        </c:ser>
        <c:ser>
          <c:idx val="2"/>
          <c:order val="2"/>
          <c:tx>
            <c:strRef>
              <c:f>Rvc!$M$2</c:f>
              <c:strCache>
                <c:ptCount val="1"/>
                <c:pt idx="0">
                  <c:v>Low.0oC</c:v>
                </c:pt>
              </c:strCache>
            </c:strRef>
          </c:tx>
          <c:spPr>
            <a:ln w="19050">
              <a:noFill/>
            </a:ln>
          </c:spPr>
          <c:xVal>
            <c:numRef>
              <c:f>Rvc!$J$3:$J$27</c:f>
              <c:numCache>
                <c:formatCode>0</c:formatCode>
                <c:ptCount val="25"/>
                <c:pt idx="0">
                  <c:v>0</c:v>
                </c:pt>
                <c:pt idx="1">
                  <c:v>196.47321428571433</c:v>
                </c:pt>
                <c:pt idx="2">
                  <c:v>392.94642857142867</c:v>
                </c:pt>
                <c:pt idx="3">
                  <c:v>589.41964285714289</c:v>
                </c:pt>
                <c:pt idx="4">
                  <c:v>785.89285714285734</c:v>
                </c:pt>
                <c:pt idx="5">
                  <c:v>982.36607142857144</c:v>
                </c:pt>
                <c:pt idx="6">
                  <c:v>1178.8392857142858</c:v>
                </c:pt>
                <c:pt idx="7">
                  <c:v>1375.3125</c:v>
                </c:pt>
                <c:pt idx="8">
                  <c:v>1571.7857142857147</c:v>
                </c:pt>
                <c:pt idx="9">
                  <c:v>1768.2589285714287</c:v>
                </c:pt>
                <c:pt idx="10">
                  <c:v>1964.7321428571429</c:v>
                </c:pt>
                <c:pt idx="11">
                  <c:v>2161.2053571428573</c:v>
                </c:pt>
                <c:pt idx="12">
                  <c:v>2357.6785714285716</c:v>
                </c:pt>
                <c:pt idx="13">
                  <c:v>2554.1517857142858</c:v>
                </c:pt>
                <c:pt idx="14">
                  <c:v>2750.625</c:v>
                </c:pt>
                <c:pt idx="15">
                  <c:v>2947.0982142857142</c:v>
                </c:pt>
                <c:pt idx="16">
                  <c:v>3143.5714285714294</c:v>
                </c:pt>
                <c:pt idx="17">
                  <c:v>3340.0446428571427</c:v>
                </c:pt>
                <c:pt idx="18">
                  <c:v>3536.5178571428573</c:v>
                </c:pt>
                <c:pt idx="19">
                  <c:v>3732.9910714285716</c:v>
                </c:pt>
                <c:pt idx="20">
                  <c:v>3929.4642857142858</c:v>
                </c:pt>
                <c:pt idx="21">
                  <c:v>4125.9375</c:v>
                </c:pt>
                <c:pt idx="22">
                  <c:v>4322.4107142857147</c:v>
                </c:pt>
                <c:pt idx="23">
                  <c:v>4518.8839285714284</c:v>
                </c:pt>
                <c:pt idx="24">
                  <c:v>4715.3571428571431</c:v>
                </c:pt>
              </c:numCache>
            </c:numRef>
          </c:xVal>
          <c:yVal>
            <c:numRef>
              <c:f>Rvc!$M$3:$M$27</c:f>
              <c:numCache>
                <c:formatCode>0.0</c:formatCode>
                <c:ptCount val="25"/>
                <c:pt idx="0">
                  <c:v>0</c:v>
                </c:pt>
                <c:pt idx="1">
                  <c:v>16.706905976676389</c:v>
                </c:pt>
                <c:pt idx="2">
                  <c:v>33.413811953352777</c:v>
                </c:pt>
                <c:pt idx="3">
                  <c:v>50.120717930029159</c:v>
                </c:pt>
                <c:pt idx="4">
                  <c:v>66.827623906705554</c:v>
                </c:pt>
                <c:pt idx="5">
                  <c:v>83.534529883381921</c:v>
                </c:pt>
                <c:pt idx="6">
                  <c:v>100.24143586005832</c:v>
                </c:pt>
                <c:pt idx="7">
                  <c:v>116.94834183673468</c:v>
                </c:pt>
                <c:pt idx="8">
                  <c:v>133.65524781341111</c:v>
                </c:pt>
                <c:pt idx="9">
                  <c:v>150.36215379008746</c:v>
                </c:pt>
                <c:pt idx="10">
                  <c:v>167.06905976676384</c:v>
                </c:pt>
                <c:pt idx="11">
                  <c:v>183.77596574344025</c:v>
                </c:pt>
                <c:pt idx="12">
                  <c:v>200.48287172011663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D7-47D7-80D4-A3F866DAEED2}"/>
            </c:ext>
          </c:extLst>
        </c:ser>
        <c:ser>
          <c:idx val="3"/>
          <c:order val="3"/>
          <c:tx>
            <c:strRef>
              <c:f>Rvc!$N$2</c:f>
              <c:strCache>
                <c:ptCount val="1"/>
                <c:pt idx="0">
                  <c:v>Std.0oC</c:v>
                </c:pt>
              </c:strCache>
            </c:strRef>
          </c:tx>
          <c:spPr>
            <a:ln w="19050">
              <a:noFill/>
            </a:ln>
          </c:spPr>
          <c:xVal>
            <c:numRef>
              <c:f>Rvc!$J$3:$J$27</c:f>
              <c:numCache>
                <c:formatCode>0</c:formatCode>
                <c:ptCount val="25"/>
                <c:pt idx="0">
                  <c:v>0</c:v>
                </c:pt>
                <c:pt idx="1">
                  <c:v>196.47321428571433</c:v>
                </c:pt>
                <c:pt idx="2">
                  <c:v>392.94642857142867</c:v>
                </c:pt>
                <c:pt idx="3">
                  <c:v>589.41964285714289</c:v>
                </c:pt>
                <c:pt idx="4">
                  <c:v>785.89285714285734</c:v>
                </c:pt>
                <c:pt idx="5">
                  <c:v>982.36607142857144</c:v>
                </c:pt>
                <c:pt idx="6">
                  <c:v>1178.8392857142858</c:v>
                </c:pt>
                <c:pt idx="7">
                  <c:v>1375.3125</c:v>
                </c:pt>
                <c:pt idx="8">
                  <c:v>1571.7857142857147</c:v>
                </c:pt>
                <c:pt idx="9">
                  <c:v>1768.2589285714287</c:v>
                </c:pt>
                <c:pt idx="10">
                  <c:v>1964.7321428571429</c:v>
                </c:pt>
                <c:pt idx="11">
                  <c:v>2161.2053571428573</c:v>
                </c:pt>
                <c:pt idx="12">
                  <c:v>2357.6785714285716</c:v>
                </c:pt>
                <c:pt idx="13">
                  <c:v>2554.1517857142858</c:v>
                </c:pt>
                <c:pt idx="14">
                  <c:v>2750.625</c:v>
                </c:pt>
                <c:pt idx="15">
                  <c:v>2947.0982142857142</c:v>
                </c:pt>
                <c:pt idx="16">
                  <c:v>3143.5714285714294</c:v>
                </c:pt>
                <c:pt idx="17">
                  <c:v>3340.0446428571427</c:v>
                </c:pt>
                <c:pt idx="18">
                  <c:v>3536.5178571428573</c:v>
                </c:pt>
                <c:pt idx="19">
                  <c:v>3732.9910714285716</c:v>
                </c:pt>
                <c:pt idx="20">
                  <c:v>3929.4642857142858</c:v>
                </c:pt>
                <c:pt idx="21">
                  <c:v>4125.9375</c:v>
                </c:pt>
                <c:pt idx="22">
                  <c:v>4322.4107142857147</c:v>
                </c:pt>
                <c:pt idx="23">
                  <c:v>4518.8839285714284</c:v>
                </c:pt>
                <c:pt idx="24">
                  <c:v>4715.3571428571431</c:v>
                </c:pt>
              </c:numCache>
            </c:numRef>
          </c:xVal>
          <c:yVal>
            <c:numRef>
              <c:f>Rvc!$N$3:$N$27</c:f>
              <c:numCache>
                <c:formatCode>0.0</c:formatCode>
                <c:ptCount val="25"/>
                <c:pt idx="0">
                  <c:v>0</c:v>
                </c:pt>
                <c:pt idx="1">
                  <c:v>33.413811953352777</c:v>
                </c:pt>
                <c:pt idx="2">
                  <c:v>66.827623906705554</c:v>
                </c:pt>
                <c:pt idx="3">
                  <c:v>100.24143586005832</c:v>
                </c:pt>
                <c:pt idx="4">
                  <c:v>133.65524781341111</c:v>
                </c:pt>
                <c:pt idx="5">
                  <c:v>167.06905976676384</c:v>
                </c:pt>
                <c:pt idx="6">
                  <c:v>200.48287172011663</c:v>
                </c:pt>
                <c:pt idx="7">
                  <c:v>233.89668367346937</c:v>
                </c:pt>
                <c:pt idx="8">
                  <c:v>267.31049562682222</c:v>
                </c:pt>
                <c:pt idx="9">
                  <c:v>300.72430758017492</c:v>
                </c:pt>
                <c:pt idx="10">
                  <c:v>334.13811953352769</c:v>
                </c:pt>
                <c:pt idx="11">
                  <c:v>367.55193148688051</c:v>
                </c:pt>
                <c:pt idx="12">
                  <c:v>400.96574344023327</c:v>
                </c:pt>
                <c:pt idx="13">
                  <c:v>400</c:v>
                </c:pt>
                <c:pt idx="14">
                  <c:v>400</c:v>
                </c:pt>
                <c:pt idx="15">
                  <c:v>400</c:v>
                </c:pt>
                <c:pt idx="16">
                  <c:v>400</c:v>
                </c:pt>
                <c:pt idx="17">
                  <c:v>400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400</c:v>
                </c:pt>
                <c:pt idx="22">
                  <c:v>400</c:v>
                </c:pt>
                <c:pt idx="23">
                  <c:v>400</c:v>
                </c:pt>
                <c:pt idx="24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D7-47D7-80D4-A3F866DAE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096429"/>
        <c:axId val="856429385"/>
      </c:scatterChart>
      <c:valAx>
        <c:axId val="113109642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CO2 conc. (mg/m3) </a:t>
                </a:r>
                <a:endParaRPr lang="en-US" altLang="zh-TW" b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43286714893019984"/>
              <c:y val="0.92253440519773866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856429385"/>
        <c:crosses val="autoZero"/>
        <c:crossBetween val="midCat"/>
      </c:valAx>
      <c:valAx>
        <c:axId val="8564293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stomatal resistance increase, s/m</a:t>
                </a:r>
                <a:endParaRPr lang="en-US" altLang="zh-TW" b="0">
                  <a:solidFill>
                    <a:srgbClr val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4.4416666666666667E-2"/>
              <c:y val="0.167245188101487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zh-TW"/>
          </a:p>
        </c:txPr>
        <c:crossAx val="1131096429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809478243612697"/>
          <c:y val="0.19084554147043672"/>
          <c:w val="0.14263706307097879"/>
          <c:h val="0.2146303608102885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zh-TW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273049</xdr:colOff>
      <xdr:row>2</xdr:row>
      <xdr:rowOff>190499</xdr:rowOff>
    </xdr:from>
    <xdr:ext cx="5229225" cy="3857625"/>
    <xdr:graphicFrame macro="">
      <xdr:nvGraphicFramePr>
        <xdr:cNvPr id="1392410800" name="Chart 2">
          <a:extLst>
            <a:ext uri="{FF2B5EF4-FFF2-40B4-BE49-F238E27FC236}">
              <a16:creationId xmlns:a16="http://schemas.microsoft.com/office/drawing/2014/main" id="{00000000-0008-0000-0100-0000B080F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139700</xdr:colOff>
      <xdr:row>14</xdr:row>
      <xdr:rowOff>184150</xdr:rowOff>
    </xdr:from>
    <xdr:ext cx="4295775" cy="3000375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8E2C140B-1E0B-482B-88E6-6801F57C1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857250</xdr:colOff>
      <xdr:row>6</xdr:row>
      <xdr:rowOff>130175</xdr:rowOff>
    </xdr:from>
    <xdr:ext cx="4832351" cy="4029075"/>
    <xdr:graphicFrame macro="">
      <xdr:nvGraphicFramePr>
        <xdr:cNvPr id="1727918237" name="Chart 4">
          <a:extLst>
            <a:ext uri="{FF2B5EF4-FFF2-40B4-BE49-F238E27FC236}">
              <a16:creationId xmlns:a16="http://schemas.microsoft.com/office/drawing/2014/main" id="{00000000-0008-0000-0300-00009DF0F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4;&#29992;on%20Gsuit\PF%20simulator\Pn%20simulation_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12"/>
      <sheetName val="chap15"/>
      <sheetName val="chap16_24 hr"/>
      <sheetName val="chap22_PF simulation"/>
    </sheetNames>
    <sheetDataSet>
      <sheetData sheetId="0"/>
      <sheetData sheetId="1"/>
      <sheetData sheetId="2"/>
      <sheetData sheetId="3">
        <row r="2">
          <cell r="D2">
            <v>2.61076644199618</v>
          </cell>
        </row>
        <row r="4">
          <cell r="R4">
            <v>8.4379162944544672E-2</v>
          </cell>
        </row>
        <row r="5">
          <cell r="G5">
            <v>0.10071942446043165</v>
          </cell>
          <cell r="R5">
            <v>2.9624972222222223</v>
          </cell>
        </row>
        <row r="6">
          <cell r="G6">
            <v>0.79082004248254778</v>
          </cell>
        </row>
        <row r="8">
          <cell r="G8">
            <v>1</v>
          </cell>
          <cell r="K8">
            <v>0.15997399327081341</v>
          </cell>
        </row>
        <row r="9">
          <cell r="G9">
            <v>0.117453231292517</v>
          </cell>
          <cell r="K9">
            <v>1.8789462432424405E-2</v>
          </cell>
          <cell r="R9">
            <v>6.2780257933607047</v>
          </cell>
        </row>
        <row r="10">
          <cell r="D10">
            <v>7.0000000000000007E-2</v>
          </cell>
          <cell r="G10">
            <v>9.8994949366116664E-2</v>
          </cell>
          <cell r="K10">
            <v>4.2189581472272336E-2</v>
          </cell>
        </row>
        <row r="11">
          <cell r="R11">
            <v>43.585423064280832</v>
          </cell>
        </row>
        <row r="12">
          <cell r="D12">
            <v>25</v>
          </cell>
          <cell r="G12">
            <v>1.1442099999999999</v>
          </cell>
          <cell r="H12">
            <v>65.812749999999994</v>
          </cell>
          <cell r="K12">
            <v>18.40764141037663</v>
          </cell>
          <cell r="R12">
            <v>0</v>
          </cell>
        </row>
        <row r="13">
          <cell r="D13">
            <v>5</v>
          </cell>
          <cell r="H13">
            <v>10.426080000000001</v>
          </cell>
          <cell r="K13">
            <v>2.7168891072355303</v>
          </cell>
        </row>
        <row r="14">
          <cell r="F14">
            <v>1799.5</v>
          </cell>
          <cell r="K14">
            <v>1060</v>
          </cell>
        </row>
        <row r="15">
          <cell r="F15">
            <v>733.00099999999998</v>
          </cell>
          <cell r="K15">
            <v>100</v>
          </cell>
          <cell r="T15">
            <v>0.1</v>
          </cell>
        </row>
        <row r="16">
          <cell r="K16">
            <v>306.03741496598639</v>
          </cell>
          <cell r="R16">
            <v>8000</v>
          </cell>
        </row>
        <row r="17">
          <cell r="K17">
            <v>3.1390128966803519</v>
          </cell>
          <cell r="R17">
            <v>80</v>
          </cell>
        </row>
        <row r="18">
          <cell r="R18">
            <v>176.03883800194441</v>
          </cell>
        </row>
        <row r="19">
          <cell r="D19">
            <v>10</v>
          </cell>
          <cell r="H19">
            <v>500</v>
          </cell>
          <cell r="R19">
            <v>800</v>
          </cell>
        </row>
        <row r="20">
          <cell r="D20">
            <v>10</v>
          </cell>
          <cell r="K20">
            <v>0.02</v>
          </cell>
        </row>
        <row r="21">
          <cell r="D21">
            <v>5</v>
          </cell>
          <cell r="H21">
            <v>0.02</v>
          </cell>
          <cell r="K21">
            <v>100</v>
          </cell>
        </row>
        <row r="23">
          <cell r="H23">
            <v>200</v>
          </cell>
        </row>
        <row r="24">
          <cell r="D24">
            <v>40</v>
          </cell>
        </row>
        <row r="25">
          <cell r="K25">
            <v>8000</v>
          </cell>
        </row>
        <row r="26">
          <cell r="D26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Low@25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tabSelected="1" workbookViewId="0">
      <selection activeCell="F16" sqref="F16"/>
    </sheetView>
  </sheetViews>
  <sheetFormatPr defaultColWidth="11.23046875" defaultRowHeight="15" customHeight="1"/>
  <cols>
    <col min="1" max="1" width="6.765625" customWidth="1"/>
    <col min="2" max="2" width="19.61328125" customWidth="1"/>
    <col min="3" max="3" width="9.69140625" customWidth="1"/>
    <col min="4" max="4" width="8" customWidth="1"/>
    <col min="5" max="5" width="13" customWidth="1"/>
    <col min="6" max="6" width="12.765625" customWidth="1"/>
    <col min="7" max="7" width="11.23046875" customWidth="1"/>
    <col min="8" max="8" width="9.765625" customWidth="1"/>
    <col min="9" max="25" width="6.765625" customWidth="1"/>
  </cols>
  <sheetData>
    <row r="1" spans="2:10" ht="16.5" customHeight="1" thickBot="1"/>
    <row r="2" spans="2:10" ht="16.5" customHeight="1">
      <c r="B2" s="37" t="s">
        <v>56</v>
      </c>
      <c r="C2" s="39" t="s">
        <v>0</v>
      </c>
      <c r="D2" s="40"/>
      <c r="E2" s="41"/>
      <c r="H2" s="42" t="s">
        <v>1</v>
      </c>
      <c r="I2" s="43"/>
      <c r="J2" s="43"/>
    </row>
    <row r="3" spans="2:10" ht="16.5" customHeight="1">
      <c r="B3" s="38"/>
      <c r="C3" s="44" t="s">
        <v>2</v>
      </c>
      <c r="D3" s="44" t="s">
        <v>3</v>
      </c>
      <c r="E3" s="46" t="s">
        <v>25</v>
      </c>
      <c r="F3" s="4"/>
      <c r="G3" s="1" t="s">
        <v>2</v>
      </c>
      <c r="H3" s="4" t="s">
        <v>4</v>
      </c>
      <c r="I3" s="4" t="s">
        <v>5</v>
      </c>
      <c r="J3" s="4" t="s">
        <v>6</v>
      </c>
    </row>
    <row r="4" spans="2:10" ht="30" customHeight="1">
      <c r="B4" s="29" t="s">
        <v>7</v>
      </c>
      <c r="C4" s="45"/>
      <c r="D4" s="45"/>
      <c r="E4" s="45"/>
      <c r="F4" s="4"/>
      <c r="G4" s="1">
        <v>0</v>
      </c>
      <c r="H4" s="3">
        <f>IF($G$4&lt;=80,(200-1200)/80*$G$4+1200,200)</f>
        <v>1200</v>
      </c>
      <c r="I4" s="3">
        <f t="shared" ref="I4:I28" si="0">IF(G4&lt;=80,(300-1400)/80*G4+1400,300)</f>
        <v>1400</v>
      </c>
      <c r="J4" s="3">
        <f t="shared" ref="J4:J28" si="1">IF(G4&lt;=80,(100-1000)/80*G4+1000,100)</f>
        <v>1000</v>
      </c>
    </row>
    <row r="5" spans="2:10" ht="16.5" customHeight="1">
      <c r="B5" s="47">
        <v>300</v>
      </c>
      <c r="C5" s="31">
        <f>B5/4.57</f>
        <v>65.645514223194738</v>
      </c>
      <c r="D5" s="34" t="s">
        <v>5</v>
      </c>
      <c r="E5" s="50">
        <f>_xlfn.IFS(D5="high",IF(C5&lt;=80,(300-1400)/80*C5+1400,300),D5="std.",IF(C5&lt;=80,(200-1200)/80*C5+1200,200),D5="low",IF(C5&lt;=80,(100-1000)/80*C5+1000,100))</f>
        <v>497.37417943107232</v>
      </c>
      <c r="F5" s="3"/>
      <c r="G5" s="1">
        <v>5</v>
      </c>
      <c r="H5" s="3">
        <f t="shared" ref="H5:H28" si="2">IF(G5&lt;=80,(200-1200)/80*G5+1200,200)</f>
        <v>1137.5</v>
      </c>
      <c r="I5" s="3">
        <f t="shared" si="0"/>
        <v>1331.25</v>
      </c>
      <c r="J5" s="3">
        <f t="shared" si="1"/>
        <v>943.75</v>
      </c>
    </row>
    <row r="6" spans="2:10" ht="16.5" customHeight="1">
      <c r="B6" s="48"/>
      <c r="C6" s="32"/>
      <c r="D6" s="35"/>
      <c r="E6" s="51"/>
      <c r="F6" s="5"/>
      <c r="G6" s="1">
        <v>10</v>
      </c>
      <c r="H6" s="3">
        <f t="shared" si="2"/>
        <v>1075</v>
      </c>
      <c r="I6" s="3">
        <f t="shared" si="0"/>
        <v>1262.5</v>
      </c>
      <c r="J6" s="3">
        <f t="shared" si="1"/>
        <v>887.5</v>
      </c>
    </row>
    <row r="7" spans="2:10" ht="16.5" customHeight="1" thickBot="1">
      <c r="B7" s="49"/>
      <c r="C7" s="33"/>
      <c r="D7" s="36"/>
      <c r="E7" s="52"/>
      <c r="F7" s="5"/>
      <c r="G7" s="1">
        <v>15</v>
      </c>
      <c r="H7" s="3">
        <f t="shared" si="2"/>
        <v>1012.5</v>
      </c>
      <c r="I7" s="3">
        <f t="shared" si="0"/>
        <v>1193.75</v>
      </c>
      <c r="J7" s="3">
        <f t="shared" si="1"/>
        <v>831.25</v>
      </c>
    </row>
    <row r="8" spans="2:10" ht="16.5" customHeight="1">
      <c r="G8" s="1">
        <v>20</v>
      </c>
      <c r="H8" s="3">
        <f t="shared" si="2"/>
        <v>950</v>
      </c>
      <c r="I8" s="3">
        <f t="shared" si="0"/>
        <v>1125</v>
      </c>
      <c r="J8" s="3">
        <f t="shared" si="1"/>
        <v>775</v>
      </c>
    </row>
    <row r="9" spans="2:10" ht="16.5" customHeight="1">
      <c r="B9" s="21" t="s">
        <v>40</v>
      </c>
      <c r="G9" s="1">
        <v>25</v>
      </c>
      <c r="H9" s="3">
        <f t="shared" si="2"/>
        <v>887.5</v>
      </c>
      <c r="I9" s="3">
        <f t="shared" si="0"/>
        <v>1056.25</v>
      </c>
      <c r="J9" s="3">
        <f t="shared" si="1"/>
        <v>718.75</v>
      </c>
    </row>
    <row r="10" spans="2:10" ht="16.5" customHeight="1">
      <c r="B10" s="21" t="s">
        <v>44</v>
      </c>
      <c r="G10" s="1">
        <v>30</v>
      </c>
      <c r="H10" s="3">
        <f t="shared" si="2"/>
        <v>825</v>
      </c>
      <c r="I10" s="3">
        <f t="shared" si="0"/>
        <v>987.5</v>
      </c>
      <c r="J10" s="3">
        <f t="shared" si="1"/>
        <v>662.5</v>
      </c>
    </row>
    <row r="11" spans="2:10" ht="16.5" customHeight="1">
      <c r="B11" s="21" t="s">
        <v>43</v>
      </c>
      <c r="G11" s="1">
        <v>35</v>
      </c>
      <c r="H11" s="3">
        <f t="shared" si="2"/>
        <v>762.5</v>
      </c>
      <c r="I11" s="3">
        <f t="shared" si="0"/>
        <v>918.75</v>
      </c>
      <c r="J11" s="3">
        <f t="shared" si="1"/>
        <v>606.25</v>
      </c>
    </row>
    <row r="12" spans="2:10" ht="16.5" customHeight="1">
      <c r="B12" s="21" t="s">
        <v>41</v>
      </c>
      <c r="G12" s="1">
        <v>40</v>
      </c>
      <c r="H12" s="3">
        <f t="shared" si="2"/>
        <v>700</v>
      </c>
      <c r="I12" s="3">
        <f t="shared" si="0"/>
        <v>850</v>
      </c>
      <c r="J12" s="3">
        <f t="shared" si="1"/>
        <v>550</v>
      </c>
    </row>
    <row r="13" spans="2:10" ht="16.5" customHeight="1">
      <c r="B13" s="21" t="s">
        <v>42</v>
      </c>
      <c r="G13" s="1">
        <v>45</v>
      </c>
      <c r="H13" s="3">
        <f t="shared" si="2"/>
        <v>637.5</v>
      </c>
      <c r="I13" s="3">
        <f t="shared" si="0"/>
        <v>781.25</v>
      </c>
      <c r="J13" s="3">
        <f t="shared" si="1"/>
        <v>493.75</v>
      </c>
    </row>
    <row r="14" spans="2:10" ht="20.149999999999999" customHeight="1">
      <c r="B14" s="21" t="s">
        <v>46</v>
      </c>
      <c r="G14" s="1">
        <v>50</v>
      </c>
      <c r="H14" s="3">
        <f t="shared" si="2"/>
        <v>575</v>
      </c>
      <c r="I14" s="3">
        <f t="shared" si="0"/>
        <v>712.5</v>
      </c>
      <c r="J14" s="3">
        <f t="shared" si="1"/>
        <v>437.5</v>
      </c>
    </row>
    <row r="15" spans="2:10" ht="16.5" customHeight="1">
      <c r="B15" s="21" t="s">
        <v>47</v>
      </c>
      <c r="G15" s="1">
        <v>55</v>
      </c>
      <c r="H15" s="3">
        <f t="shared" si="2"/>
        <v>512.5</v>
      </c>
      <c r="I15" s="3">
        <f t="shared" si="0"/>
        <v>643.75</v>
      </c>
      <c r="J15" s="3">
        <f t="shared" si="1"/>
        <v>381.25</v>
      </c>
    </row>
    <row r="16" spans="2:10" ht="16.5" customHeight="1">
      <c r="B16" s="21" t="s">
        <v>37</v>
      </c>
      <c r="G16" s="1">
        <v>60</v>
      </c>
      <c r="H16" s="3">
        <f t="shared" si="2"/>
        <v>450</v>
      </c>
      <c r="I16" s="3">
        <f t="shared" si="0"/>
        <v>575</v>
      </c>
      <c r="J16" s="3">
        <f t="shared" si="1"/>
        <v>325</v>
      </c>
    </row>
    <row r="17" spans="2:10" ht="16.5" customHeight="1">
      <c r="B17" s="21" t="s">
        <v>45</v>
      </c>
      <c r="G17" s="1">
        <v>65</v>
      </c>
      <c r="H17" s="3">
        <f t="shared" si="2"/>
        <v>387.5</v>
      </c>
      <c r="I17" s="3">
        <f t="shared" si="0"/>
        <v>506.25</v>
      </c>
      <c r="J17" s="3">
        <f t="shared" si="1"/>
        <v>268.75</v>
      </c>
    </row>
    <row r="18" spans="2:10" ht="16.5" customHeight="1">
      <c r="B18" s="21" t="s">
        <v>61</v>
      </c>
      <c r="G18" s="1">
        <v>70</v>
      </c>
      <c r="H18" s="3">
        <f t="shared" si="2"/>
        <v>325</v>
      </c>
      <c r="I18" s="3">
        <f t="shared" si="0"/>
        <v>437.5</v>
      </c>
      <c r="J18" s="3">
        <f t="shared" si="1"/>
        <v>212.5</v>
      </c>
    </row>
    <row r="19" spans="2:10" ht="16.5" customHeight="1">
      <c r="B19" s="21" t="s">
        <v>48</v>
      </c>
      <c r="G19" s="1">
        <v>75</v>
      </c>
      <c r="H19" s="3">
        <f t="shared" si="2"/>
        <v>262.5</v>
      </c>
      <c r="I19" s="3">
        <f t="shared" si="0"/>
        <v>368.75</v>
      </c>
      <c r="J19" s="3">
        <f t="shared" si="1"/>
        <v>156.25</v>
      </c>
    </row>
    <row r="20" spans="2:10" ht="16.5" customHeight="1">
      <c r="G20" s="1">
        <v>80</v>
      </c>
      <c r="H20" s="3">
        <f t="shared" si="2"/>
        <v>200</v>
      </c>
      <c r="I20" s="3">
        <f t="shared" si="0"/>
        <v>300</v>
      </c>
      <c r="J20" s="3">
        <f t="shared" si="1"/>
        <v>100</v>
      </c>
    </row>
    <row r="21" spans="2:10" ht="16.5" customHeight="1">
      <c r="B21" s="20" t="s">
        <v>57</v>
      </c>
      <c r="G21" s="1">
        <v>85</v>
      </c>
      <c r="H21" s="3">
        <f t="shared" si="2"/>
        <v>200</v>
      </c>
      <c r="I21" s="3">
        <f t="shared" si="0"/>
        <v>300</v>
      </c>
      <c r="J21" s="3">
        <f t="shared" si="1"/>
        <v>100</v>
      </c>
    </row>
    <row r="22" spans="2:10" ht="16.5" customHeight="1">
      <c r="B22" s="25"/>
      <c r="C22" s="29" t="s">
        <v>2</v>
      </c>
      <c r="D22" s="30" t="s">
        <v>58</v>
      </c>
      <c r="E22" s="29" t="s">
        <v>7</v>
      </c>
      <c r="G22" s="1">
        <v>90</v>
      </c>
      <c r="H22" s="3">
        <f>IF(G22&lt;=80,(200-1200)/80*G22+1200,200)</f>
        <v>200</v>
      </c>
      <c r="I22" s="3">
        <f t="shared" si="0"/>
        <v>300</v>
      </c>
      <c r="J22" s="3">
        <f t="shared" si="1"/>
        <v>100</v>
      </c>
    </row>
    <row r="23" spans="2:10" ht="16.5" customHeight="1">
      <c r="B23" s="26" t="s">
        <v>49</v>
      </c>
      <c r="C23" s="27">
        <v>400</v>
      </c>
      <c r="D23" s="25">
        <v>4.57</v>
      </c>
      <c r="E23" s="27">
        <f>C23*D23</f>
        <v>1828</v>
      </c>
      <c r="G23" s="1">
        <v>95</v>
      </c>
      <c r="H23" s="3">
        <f t="shared" si="2"/>
        <v>200</v>
      </c>
      <c r="I23" s="3">
        <f t="shared" si="0"/>
        <v>300</v>
      </c>
      <c r="J23" s="3">
        <f>IF(G23&lt;=80,(100-1000)/80*G23+1000,100)</f>
        <v>100</v>
      </c>
    </row>
    <row r="24" spans="2:10" ht="16.5" customHeight="1">
      <c r="B24" s="28" t="s">
        <v>50</v>
      </c>
      <c r="C24" s="27">
        <v>400</v>
      </c>
      <c r="D24" s="25">
        <v>4.59</v>
      </c>
      <c r="E24" s="27">
        <f t="shared" ref="E24:E28" si="3">C24*D24</f>
        <v>1836</v>
      </c>
      <c r="G24" s="1">
        <v>100</v>
      </c>
      <c r="H24" s="3">
        <f t="shared" si="2"/>
        <v>200</v>
      </c>
      <c r="I24" s="3">
        <f t="shared" si="0"/>
        <v>300</v>
      </c>
      <c r="J24" s="3">
        <f t="shared" si="1"/>
        <v>100</v>
      </c>
    </row>
    <row r="25" spans="2:10" ht="16.5" customHeight="1">
      <c r="B25" s="28" t="s">
        <v>51</v>
      </c>
      <c r="C25" s="27">
        <v>400</v>
      </c>
      <c r="D25" s="25">
        <v>4.8</v>
      </c>
      <c r="E25" s="27">
        <f t="shared" si="3"/>
        <v>1920</v>
      </c>
      <c r="G25" s="1">
        <v>105</v>
      </c>
      <c r="H25" s="3">
        <f t="shared" si="2"/>
        <v>200</v>
      </c>
      <c r="I25" s="3">
        <f t="shared" si="0"/>
        <v>300</v>
      </c>
      <c r="J25" s="3">
        <f t="shared" si="1"/>
        <v>100</v>
      </c>
    </row>
    <row r="26" spans="2:10" ht="16.5" customHeight="1">
      <c r="B26" s="28" t="s">
        <v>52</v>
      </c>
      <c r="C26" s="27">
        <v>400</v>
      </c>
      <c r="D26" s="25">
        <v>4.9800000000000004</v>
      </c>
      <c r="E26" s="27">
        <f t="shared" si="3"/>
        <v>1992.0000000000002</v>
      </c>
      <c r="G26" s="1">
        <v>110</v>
      </c>
      <c r="H26" s="3">
        <f t="shared" si="2"/>
        <v>200</v>
      </c>
      <c r="I26" s="3">
        <f t="shared" si="0"/>
        <v>300</v>
      </c>
      <c r="J26" s="3">
        <f t="shared" si="1"/>
        <v>100</v>
      </c>
    </row>
    <row r="27" spans="2:10" ht="16.5" customHeight="1">
      <c r="B27" s="28" t="s">
        <v>54</v>
      </c>
      <c r="C27" s="27">
        <v>400</v>
      </c>
      <c r="D27" s="25">
        <v>4.59</v>
      </c>
      <c r="E27" s="27">
        <f t="shared" si="3"/>
        <v>1836</v>
      </c>
      <c r="G27" s="1">
        <v>115</v>
      </c>
      <c r="H27" s="3">
        <f t="shared" si="2"/>
        <v>200</v>
      </c>
      <c r="I27" s="3">
        <f t="shared" si="0"/>
        <v>300</v>
      </c>
      <c r="J27" s="3">
        <f t="shared" si="1"/>
        <v>100</v>
      </c>
    </row>
    <row r="28" spans="2:10" ht="16.5" customHeight="1">
      <c r="B28" s="28" t="s">
        <v>53</v>
      </c>
      <c r="C28" s="27">
        <v>400</v>
      </c>
      <c r="D28" s="25">
        <v>4.92</v>
      </c>
      <c r="E28" s="27">
        <f t="shared" si="3"/>
        <v>1968</v>
      </c>
      <c r="G28" s="1">
        <v>120</v>
      </c>
      <c r="H28" s="3">
        <f t="shared" si="2"/>
        <v>200</v>
      </c>
      <c r="I28" s="3">
        <f t="shared" si="0"/>
        <v>300</v>
      </c>
      <c r="J28" s="3">
        <f t="shared" si="1"/>
        <v>100</v>
      </c>
    </row>
    <row r="29" spans="2:10" ht="16.5" customHeight="1">
      <c r="C29" s="21" t="s">
        <v>55</v>
      </c>
    </row>
    <row r="30" spans="2:10" ht="16.5" customHeight="1">
      <c r="B30" s="20" t="s">
        <v>59</v>
      </c>
    </row>
    <row r="31" spans="2:10" ht="16.5" customHeight="1">
      <c r="B31" s="20" t="s">
        <v>60</v>
      </c>
    </row>
    <row r="32" spans="2:10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spans="8:9" ht="16.5" customHeight="1"/>
    <row r="50" spans="8:9" ht="16.5" customHeight="1"/>
    <row r="51" spans="8:9" ht="16.5" customHeight="1"/>
    <row r="52" spans="8:9" ht="16.5" customHeight="1">
      <c r="H52" s="7"/>
    </row>
    <row r="53" spans="8:9" ht="16.5" customHeight="1">
      <c r="I53" s="7"/>
    </row>
    <row r="54" spans="8:9" ht="16.5" customHeight="1"/>
    <row r="55" spans="8:9" ht="16.5" customHeight="1"/>
    <row r="56" spans="8:9" ht="16.5" customHeight="1"/>
    <row r="57" spans="8:9" ht="16.5" customHeight="1"/>
    <row r="58" spans="8:9" ht="16.5" customHeight="1"/>
    <row r="59" spans="8:9" ht="16.5" customHeight="1"/>
    <row r="60" spans="8:9" ht="16.5" customHeight="1"/>
    <row r="61" spans="8:9" ht="16.5" customHeight="1"/>
    <row r="62" spans="8:9" ht="16.5" customHeight="1"/>
    <row r="63" spans="8:9" ht="16.5" customHeight="1"/>
    <row r="64" spans="8:9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0">
    <mergeCell ref="C5:C7"/>
    <mergeCell ref="D5:D7"/>
    <mergeCell ref="B2:B3"/>
    <mergeCell ref="C2:E2"/>
    <mergeCell ref="H2:J2"/>
    <mergeCell ref="C3:C4"/>
    <mergeCell ref="D3:D4"/>
    <mergeCell ref="E3:E4"/>
    <mergeCell ref="B5:B7"/>
    <mergeCell ref="E5:E7"/>
  </mergeCells>
  <phoneticPr fontId="14" type="noConversion"/>
  <dataValidations count="1">
    <dataValidation type="list" allowBlank="1" showErrorMessage="1" sqref="D5" xr:uid="{00000000-0002-0000-0100-000000000000}">
      <formula1>$H$3:$J$3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000"/>
  <sheetViews>
    <sheetView workbookViewId="0">
      <selection activeCell="E6" sqref="E6"/>
    </sheetView>
  </sheetViews>
  <sheetFormatPr defaultColWidth="11.23046875" defaultRowHeight="15" customHeight="1"/>
  <cols>
    <col min="1" max="1" width="6.765625" customWidth="1"/>
    <col min="2" max="2" width="11.23046875" customWidth="1"/>
    <col min="3" max="3" width="14.765625" customWidth="1"/>
    <col min="4" max="4" width="6.765625" customWidth="1"/>
    <col min="5" max="5" width="24.53515625" customWidth="1"/>
    <col min="6" max="6" width="11.07421875" customWidth="1"/>
    <col min="7" max="7" width="13.23046875" customWidth="1"/>
    <col min="8" max="26" width="6.765625" customWidth="1"/>
  </cols>
  <sheetData>
    <row r="1" spans="2:7" ht="16.5" customHeight="1"/>
    <row r="2" spans="2:7" ht="16.5" customHeight="1">
      <c r="B2" s="8" t="s">
        <v>8</v>
      </c>
      <c r="C2" s="9" t="s">
        <v>9</v>
      </c>
    </row>
    <row r="3" spans="2:7" ht="30" customHeight="1">
      <c r="B3" s="17" t="str">
        <f t="shared" ref="B3:C3" si="0">F3</f>
        <v>Wind velocity, m/s</v>
      </c>
      <c r="C3" s="18" t="str">
        <f t="shared" si="0"/>
        <v>Aerodynamic resistance, s/m</v>
      </c>
      <c r="F3" s="17" t="s">
        <v>10</v>
      </c>
      <c r="G3" s="18" t="s">
        <v>11</v>
      </c>
    </row>
    <row r="4" spans="2:7" ht="16.5" customHeight="1">
      <c r="B4" s="6">
        <v>0.5</v>
      </c>
      <c r="C4" s="10">
        <f>IF(B4&lt;=1,(100-200)/1*B4+200,100)</f>
        <v>150</v>
      </c>
      <c r="F4" s="1">
        <v>0</v>
      </c>
      <c r="G4" s="1">
        <f t="shared" ref="G4:G34" si="1">IF(F4&lt;=1,(100-200)/1*F4+200,100)</f>
        <v>200</v>
      </c>
    </row>
    <row r="5" spans="2:7" ht="16.5" customHeight="1">
      <c r="F5" s="1">
        <v>0.1</v>
      </c>
      <c r="G5" s="1">
        <f t="shared" si="1"/>
        <v>190</v>
      </c>
    </row>
    <row r="6" spans="2:7" ht="16.5" customHeight="1">
      <c r="B6" s="21" t="s">
        <v>26</v>
      </c>
      <c r="F6" s="1">
        <v>0.2</v>
      </c>
      <c r="G6" s="1">
        <f>IF(F6&lt;=1,(100-200)/1*F6+200,100)</f>
        <v>180</v>
      </c>
    </row>
    <row r="7" spans="2:7" ht="16.5" customHeight="1">
      <c r="B7" s="21" t="s">
        <v>33</v>
      </c>
      <c r="F7" s="1">
        <v>0.3</v>
      </c>
      <c r="G7" s="1">
        <f t="shared" si="1"/>
        <v>170</v>
      </c>
    </row>
    <row r="8" spans="2:7" ht="16.5" customHeight="1">
      <c r="B8" s="21" t="s">
        <v>34</v>
      </c>
      <c r="F8" s="1">
        <v>0.4</v>
      </c>
      <c r="G8" s="1">
        <f>IF(F8&lt;=1,(100-200)/1*F8+200,100)</f>
        <v>160</v>
      </c>
    </row>
    <row r="9" spans="2:7" ht="16.5" customHeight="1">
      <c r="B9" s="21" t="s">
        <v>36</v>
      </c>
      <c r="F9" s="1">
        <v>0.5</v>
      </c>
      <c r="G9" s="1">
        <f t="shared" si="1"/>
        <v>150</v>
      </c>
    </row>
    <row r="10" spans="2:7" ht="16.5" customHeight="1">
      <c r="B10" s="21" t="s">
        <v>35</v>
      </c>
      <c r="F10" s="1">
        <v>0.6</v>
      </c>
      <c r="G10" s="1">
        <f t="shared" si="1"/>
        <v>140</v>
      </c>
    </row>
    <row r="11" spans="2:7" ht="16.5" customHeight="1">
      <c r="B11" s="21" t="s">
        <v>39</v>
      </c>
      <c r="F11" s="1">
        <v>0.7</v>
      </c>
      <c r="G11" s="1">
        <f t="shared" si="1"/>
        <v>130</v>
      </c>
    </row>
    <row r="12" spans="2:7" ht="16.5" customHeight="1">
      <c r="B12" s="21" t="s">
        <v>62</v>
      </c>
      <c r="F12" s="1">
        <v>0.8</v>
      </c>
      <c r="G12" s="1">
        <f t="shared" si="1"/>
        <v>120</v>
      </c>
    </row>
    <row r="13" spans="2:7" ht="16.5" customHeight="1">
      <c r="B13" s="21" t="s">
        <v>37</v>
      </c>
      <c r="F13" s="1">
        <v>0.9</v>
      </c>
      <c r="G13" s="1">
        <f t="shared" si="1"/>
        <v>110</v>
      </c>
    </row>
    <row r="14" spans="2:7" ht="16.5" customHeight="1">
      <c r="B14" s="21" t="s">
        <v>38</v>
      </c>
      <c r="F14" s="1">
        <v>1</v>
      </c>
      <c r="G14" s="1">
        <f t="shared" si="1"/>
        <v>100</v>
      </c>
    </row>
    <row r="15" spans="2:7" ht="16.5" customHeight="1">
      <c r="F15" s="1">
        <v>1.1000000000000001</v>
      </c>
      <c r="G15" s="1">
        <f t="shared" si="1"/>
        <v>100</v>
      </c>
    </row>
    <row r="16" spans="2:7" ht="16.5" customHeight="1">
      <c r="F16" s="1">
        <v>1.2</v>
      </c>
      <c r="G16" s="1">
        <f t="shared" si="1"/>
        <v>100</v>
      </c>
    </row>
    <row r="17" spans="6:7" ht="16.5" customHeight="1">
      <c r="F17" s="1">
        <v>1.3</v>
      </c>
      <c r="G17" s="1">
        <f t="shared" si="1"/>
        <v>100</v>
      </c>
    </row>
    <row r="18" spans="6:7" ht="16.5" customHeight="1">
      <c r="F18" s="1">
        <v>1.4</v>
      </c>
      <c r="G18" s="1">
        <f t="shared" si="1"/>
        <v>100</v>
      </c>
    </row>
    <row r="19" spans="6:7" ht="16.5" customHeight="1">
      <c r="F19" s="1">
        <v>1.5</v>
      </c>
      <c r="G19" s="1">
        <f t="shared" si="1"/>
        <v>100</v>
      </c>
    </row>
    <row r="20" spans="6:7" ht="16.5" customHeight="1">
      <c r="F20" s="1">
        <v>1.6</v>
      </c>
      <c r="G20" s="1">
        <f t="shared" si="1"/>
        <v>100</v>
      </c>
    </row>
    <row r="21" spans="6:7" ht="16.5" customHeight="1">
      <c r="F21" s="1">
        <v>1.7</v>
      </c>
      <c r="G21" s="1">
        <f t="shared" si="1"/>
        <v>100</v>
      </c>
    </row>
    <row r="22" spans="6:7" ht="16.5" customHeight="1">
      <c r="F22" s="1">
        <v>1.8</v>
      </c>
      <c r="G22" s="1">
        <f t="shared" si="1"/>
        <v>100</v>
      </c>
    </row>
    <row r="23" spans="6:7" ht="16.5" customHeight="1">
      <c r="F23" s="1">
        <v>1.9</v>
      </c>
      <c r="G23" s="1">
        <f t="shared" si="1"/>
        <v>100</v>
      </c>
    </row>
    <row r="24" spans="6:7" ht="16.5" customHeight="1">
      <c r="F24" s="1">
        <v>2</v>
      </c>
      <c r="G24" s="1">
        <f t="shared" si="1"/>
        <v>100</v>
      </c>
    </row>
    <row r="25" spans="6:7" ht="16.5" customHeight="1">
      <c r="F25" s="1">
        <v>2.1</v>
      </c>
      <c r="G25" s="1">
        <f t="shared" si="1"/>
        <v>100</v>
      </c>
    </row>
    <row r="26" spans="6:7" ht="16.5" customHeight="1">
      <c r="F26" s="1">
        <v>2.2000000000000002</v>
      </c>
      <c r="G26" s="1">
        <f t="shared" si="1"/>
        <v>100</v>
      </c>
    </row>
    <row r="27" spans="6:7" ht="16.5" customHeight="1">
      <c r="F27" s="1">
        <v>2.2999999999999998</v>
      </c>
      <c r="G27" s="1">
        <f t="shared" si="1"/>
        <v>100</v>
      </c>
    </row>
    <row r="28" spans="6:7" ht="16.5" customHeight="1">
      <c r="F28" s="1">
        <v>2.4</v>
      </c>
      <c r="G28" s="1">
        <f t="shared" si="1"/>
        <v>100</v>
      </c>
    </row>
    <row r="29" spans="6:7" ht="16.5" customHeight="1">
      <c r="F29" s="1">
        <v>2.5</v>
      </c>
      <c r="G29" s="1">
        <f t="shared" si="1"/>
        <v>100</v>
      </c>
    </row>
    <row r="30" spans="6:7" ht="16.5" customHeight="1">
      <c r="F30" s="1">
        <v>2.6</v>
      </c>
      <c r="G30" s="1">
        <f t="shared" si="1"/>
        <v>100</v>
      </c>
    </row>
    <row r="31" spans="6:7" ht="16.5" customHeight="1">
      <c r="F31" s="1">
        <v>2.7</v>
      </c>
      <c r="G31" s="1">
        <f t="shared" si="1"/>
        <v>100</v>
      </c>
    </row>
    <row r="32" spans="6:7" ht="16.5" customHeight="1">
      <c r="F32" s="1">
        <v>2.8</v>
      </c>
      <c r="G32" s="1">
        <f t="shared" si="1"/>
        <v>100</v>
      </c>
    </row>
    <row r="33" spans="6:7" ht="16.5" customHeight="1">
      <c r="F33" s="1">
        <v>2.9</v>
      </c>
      <c r="G33" s="1">
        <f t="shared" si="1"/>
        <v>100</v>
      </c>
    </row>
    <row r="34" spans="6:7" ht="16.5" customHeight="1">
      <c r="F34" s="1">
        <v>3</v>
      </c>
      <c r="G34" s="1">
        <f t="shared" si="1"/>
        <v>100</v>
      </c>
    </row>
    <row r="35" spans="6:7" ht="16.5" customHeight="1"/>
    <row r="36" spans="6:7" ht="16.5" customHeight="1"/>
    <row r="37" spans="6:7" ht="16.5" customHeight="1"/>
    <row r="38" spans="6:7" ht="16.5" customHeight="1"/>
    <row r="39" spans="6:7" ht="16.5" customHeight="1"/>
    <row r="40" spans="6:7" ht="16.5" customHeight="1"/>
    <row r="41" spans="6:7" ht="16.5" customHeight="1"/>
    <row r="42" spans="6:7" ht="16.5" customHeight="1"/>
    <row r="43" spans="6:7" ht="16.5" customHeight="1"/>
    <row r="44" spans="6:7" ht="16.5" customHeight="1"/>
    <row r="45" spans="6:7" ht="16.5" customHeight="1"/>
    <row r="46" spans="6:7" ht="16.5" customHeight="1"/>
    <row r="47" spans="6:7" ht="16.5" customHeight="1"/>
    <row r="48" spans="6: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14" type="noConversion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981"/>
  <sheetViews>
    <sheetView topLeftCell="A7" workbookViewId="0">
      <selection activeCell="B21" sqref="B21"/>
    </sheetView>
  </sheetViews>
  <sheetFormatPr defaultColWidth="11.23046875" defaultRowHeight="15" customHeight="1"/>
  <cols>
    <col min="1" max="1" width="4.4609375" customWidth="1"/>
    <col min="2" max="2" width="10.4609375" customWidth="1"/>
    <col min="3" max="3" width="12.07421875" customWidth="1"/>
    <col min="4" max="5" width="19.3046875" customWidth="1"/>
    <col min="6" max="6" width="30.69140625" customWidth="1"/>
    <col min="7" max="7" width="19.07421875" customWidth="1"/>
    <col min="8" max="8" width="8.07421875" customWidth="1"/>
    <col min="9" max="9" width="11.3046875" customWidth="1"/>
    <col min="10" max="10" width="10.765625" customWidth="1"/>
    <col min="11" max="11" width="10.15234375" customWidth="1"/>
    <col min="12" max="12" width="8.4609375" customWidth="1"/>
    <col min="13" max="13" width="8.921875" customWidth="1"/>
    <col min="14" max="14" width="7.53515625" customWidth="1"/>
    <col min="15" max="26" width="6.765625" customWidth="1"/>
  </cols>
  <sheetData>
    <row r="1" spans="2:14" ht="20.5" customHeight="1">
      <c r="D1" s="4"/>
      <c r="E1" s="4"/>
      <c r="F1" s="4"/>
      <c r="G1" s="4"/>
      <c r="H1" s="66" t="s">
        <v>12</v>
      </c>
      <c r="I1" s="66" t="s">
        <v>13</v>
      </c>
      <c r="J1" s="66" t="s">
        <v>14</v>
      </c>
      <c r="K1" s="53" t="s">
        <v>15</v>
      </c>
      <c r="L1" s="54"/>
      <c r="M1" s="53" t="s">
        <v>16</v>
      </c>
      <c r="N1" s="54"/>
    </row>
    <row r="2" spans="2:14" ht="15.5" customHeight="1">
      <c r="G2" s="4"/>
      <c r="H2" s="67"/>
      <c r="I2" s="67"/>
      <c r="J2" s="67"/>
      <c r="K2" s="19" t="s">
        <v>28</v>
      </c>
      <c r="L2" s="19" t="s">
        <v>27</v>
      </c>
      <c r="M2" s="19" t="s">
        <v>30</v>
      </c>
      <c r="N2" s="19" t="s">
        <v>29</v>
      </c>
    </row>
    <row r="3" spans="2:14" ht="28.5" customHeight="1">
      <c r="B3" s="24" t="s">
        <v>18</v>
      </c>
      <c r="C3" s="63" t="s">
        <v>19</v>
      </c>
      <c r="D3" s="64"/>
      <c r="E3" s="65" t="s">
        <v>20</v>
      </c>
      <c r="F3" s="41"/>
      <c r="H3" s="2">
        <v>0</v>
      </c>
      <c r="I3" s="23">
        <f>44.01/22.4*H3*(273/(273+25))*101325/101325</f>
        <v>0</v>
      </c>
      <c r="J3" s="23">
        <f>44.01/22.4*H3*(273/(273+0))*101325/101325</f>
        <v>0</v>
      </c>
      <c r="K3" s="2">
        <f t="shared" ref="K3:K27" si="0">IF(H3&lt;=1200,200/2160*I3,200)</f>
        <v>0</v>
      </c>
      <c r="L3" s="2">
        <f t="shared" ref="L3:L27" si="1">IF(H3&lt;=1200,400/2160*I3,400)</f>
        <v>0</v>
      </c>
      <c r="M3" s="2">
        <f t="shared" ref="M3:M27" si="2">IF(H3&lt;=1200,200/2352*J3,200)</f>
        <v>0</v>
      </c>
      <c r="N3" s="2">
        <f t="shared" ref="N3:N27" si="3">IF(H3&lt;=1200,400/2352*J3,400)</f>
        <v>0</v>
      </c>
    </row>
    <row r="4" spans="2:14" ht="18.75" customHeight="1">
      <c r="B4" s="55" t="s">
        <v>17</v>
      </c>
      <c r="C4" s="56" t="s">
        <v>21</v>
      </c>
      <c r="D4" s="58" t="s">
        <v>22</v>
      </c>
      <c r="E4" s="60" t="s">
        <v>23</v>
      </c>
      <c r="F4" s="61" t="s">
        <v>24</v>
      </c>
      <c r="G4" s="2"/>
      <c r="H4" s="2">
        <v>100</v>
      </c>
      <c r="I4" s="23">
        <f>44.01/22.4*H4*(273/(273+25))*101325/101325</f>
        <v>179.9905620805369</v>
      </c>
      <c r="J4" s="23">
        <f>44.01/22.4*H4*(273/(273+0))*101325/101325</f>
        <v>196.47321428571433</v>
      </c>
      <c r="K4" s="2">
        <f t="shared" si="0"/>
        <v>16.665792785234899</v>
      </c>
      <c r="L4" s="2">
        <f t="shared" si="1"/>
        <v>33.331585570469798</v>
      </c>
      <c r="M4" s="2">
        <f t="shared" si="2"/>
        <v>16.706905976676389</v>
      </c>
      <c r="N4" s="2">
        <f t="shared" si="3"/>
        <v>33.413811953352777</v>
      </c>
    </row>
    <row r="5" spans="2:14" ht="16.5" customHeight="1">
      <c r="B5" s="48"/>
      <c r="C5" s="57"/>
      <c r="D5" s="59"/>
      <c r="E5" s="59"/>
      <c r="F5" s="62"/>
      <c r="G5" s="2"/>
      <c r="H5" s="2">
        <v>200</v>
      </c>
      <c r="I5" s="23">
        <f t="shared" ref="I5:I27" si="4">44.01/22.4*H5*(273/(273+25))*101325/101325</f>
        <v>359.98112416107381</v>
      </c>
      <c r="J5" s="23">
        <f>44.01/22.4*H5*(273/(273+0))*101325/101325</f>
        <v>392.94642857142867</v>
      </c>
      <c r="K5" s="2">
        <f t="shared" si="0"/>
        <v>33.331585570469798</v>
      </c>
      <c r="L5" s="2">
        <f t="shared" si="1"/>
        <v>66.663171140939596</v>
      </c>
      <c r="M5" s="2">
        <f t="shared" si="2"/>
        <v>33.413811953352777</v>
      </c>
      <c r="N5" s="2">
        <f t="shared" si="3"/>
        <v>66.827623906705554</v>
      </c>
    </row>
    <row r="6" spans="2:14" ht="16.5" customHeight="1">
      <c r="B6" s="49"/>
      <c r="C6" s="11">
        <v>10</v>
      </c>
      <c r="D6" s="12">
        <v>1200</v>
      </c>
      <c r="E6" s="16">
        <f>D6*44.01/22.4*273/(273+C6)</f>
        <v>2274.3683745583039</v>
      </c>
      <c r="F6" s="13">
        <f>_xlfn.IFS(B4="Low", IF($D$6&lt;=1200,200*E6/2352,200),B4="Std.",IF($D$6&lt;=1200,400*E6/2352,400) )</f>
        <v>193.39867130597821</v>
      </c>
      <c r="G6" s="2"/>
      <c r="H6" s="2">
        <v>300</v>
      </c>
      <c r="I6" s="23">
        <f t="shared" si="4"/>
        <v>539.97168624161077</v>
      </c>
      <c r="J6" s="23">
        <f t="shared" ref="J6:J27" si="5">44.01/22.4*H6*(273/(273+0))*101325/101325</f>
        <v>589.41964285714289</v>
      </c>
      <c r="K6" s="2">
        <f t="shared" si="0"/>
        <v>49.997378355704697</v>
      </c>
      <c r="L6" s="2">
        <f t="shared" si="1"/>
        <v>99.994756711409394</v>
      </c>
      <c r="M6" s="2">
        <f t="shared" si="2"/>
        <v>50.120717930029159</v>
      </c>
      <c r="N6" s="2">
        <f t="shared" si="3"/>
        <v>100.24143586005832</v>
      </c>
    </row>
    <row r="7" spans="2:14" ht="16.5" customHeight="1">
      <c r="D7" s="2"/>
      <c r="E7" s="14"/>
      <c r="F7" s="2"/>
      <c r="G7" s="2"/>
      <c r="H7" s="2">
        <v>400</v>
      </c>
      <c r="I7" s="23">
        <f t="shared" si="4"/>
        <v>719.96224832214762</v>
      </c>
      <c r="J7" s="23">
        <f t="shared" si="5"/>
        <v>785.89285714285734</v>
      </c>
      <c r="K7" s="2">
        <f t="shared" si="0"/>
        <v>66.663171140939596</v>
      </c>
      <c r="L7" s="2">
        <f t="shared" si="1"/>
        <v>133.32634228187919</v>
      </c>
      <c r="M7" s="2">
        <f t="shared" si="2"/>
        <v>66.827623906705554</v>
      </c>
      <c r="N7" s="2">
        <f t="shared" si="3"/>
        <v>133.65524781341111</v>
      </c>
    </row>
    <row r="8" spans="2:14" ht="16.5" customHeight="1">
      <c r="B8" s="20" t="s">
        <v>69</v>
      </c>
      <c r="D8" s="2"/>
      <c r="E8" s="2"/>
      <c r="F8" s="2"/>
      <c r="G8" s="2"/>
      <c r="H8" s="2">
        <v>500</v>
      </c>
      <c r="I8" s="23">
        <f t="shared" si="4"/>
        <v>899.95281040268458</v>
      </c>
      <c r="J8" s="23">
        <f t="shared" si="5"/>
        <v>982.36607142857144</v>
      </c>
      <c r="K8" s="2">
        <f t="shared" si="0"/>
        <v>83.328963926174495</v>
      </c>
      <c r="L8" s="2">
        <f t="shared" si="1"/>
        <v>166.65792785234899</v>
      </c>
      <c r="M8" s="2">
        <f t="shared" si="2"/>
        <v>83.534529883381921</v>
      </c>
      <c r="N8" s="2">
        <f t="shared" si="3"/>
        <v>167.06905976676384</v>
      </c>
    </row>
    <row r="9" spans="2:14" ht="16.5" customHeight="1">
      <c r="B9" s="20" t="s">
        <v>70</v>
      </c>
      <c r="D9" s="2"/>
      <c r="E9" s="2"/>
      <c r="F9" s="2"/>
      <c r="G9" s="2"/>
      <c r="H9" s="2">
        <v>600</v>
      </c>
      <c r="I9" s="23">
        <f t="shared" si="4"/>
        <v>1079.9433724832215</v>
      </c>
      <c r="J9" s="23">
        <f t="shared" si="5"/>
        <v>1178.8392857142858</v>
      </c>
      <c r="K9" s="2">
        <f t="shared" si="0"/>
        <v>99.994756711409394</v>
      </c>
      <c r="L9" s="2">
        <f t="shared" si="1"/>
        <v>199.98951342281879</v>
      </c>
      <c r="M9" s="2">
        <f t="shared" si="2"/>
        <v>100.24143586005832</v>
      </c>
      <c r="N9" s="2">
        <f t="shared" si="3"/>
        <v>200.48287172011663</v>
      </c>
    </row>
    <row r="10" spans="2:14" ht="16.5" customHeight="1">
      <c r="B10" s="20" t="s">
        <v>71</v>
      </c>
      <c r="D10" s="2"/>
      <c r="E10" s="2"/>
      <c r="F10" s="2"/>
      <c r="G10" s="2"/>
      <c r="H10" s="2">
        <v>700</v>
      </c>
      <c r="I10" s="23">
        <f t="shared" si="4"/>
        <v>1259.9339345637584</v>
      </c>
      <c r="J10" s="23">
        <f t="shared" si="5"/>
        <v>1375.3125</v>
      </c>
      <c r="K10" s="2">
        <f t="shared" si="0"/>
        <v>116.66054949664429</v>
      </c>
      <c r="L10" s="2">
        <f t="shared" si="1"/>
        <v>233.32109899328859</v>
      </c>
      <c r="M10" s="2">
        <f t="shared" si="2"/>
        <v>116.94834183673468</v>
      </c>
      <c r="N10" s="2">
        <f t="shared" si="3"/>
        <v>233.89668367346937</v>
      </c>
    </row>
    <row r="11" spans="2:14" ht="16.5" customHeight="1">
      <c r="B11" s="20" t="s">
        <v>63</v>
      </c>
      <c r="D11" s="2"/>
      <c r="E11" s="2"/>
      <c r="F11" s="2"/>
      <c r="G11" s="2"/>
      <c r="H11" s="2">
        <v>800</v>
      </c>
      <c r="I11" s="23">
        <f t="shared" si="4"/>
        <v>1439.9244966442952</v>
      </c>
      <c r="J11" s="23">
        <f t="shared" si="5"/>
        <v>1571.7857142857147</v>
      </c>
      <c r="K11" s="2">
        <f t="shared" si="0"/>
        <v>133.32634228187919</v>
      </c>
      <c r="L11" s="2">
        <f t="shared" si="1"/>
        <v>266.65268456375838</v>
      </c>
      <c r="M11" s="2">
        <f t="shared" si="2"/>
        <v>133.65524781341111</v>
      </c>
      <c r="N11" s="2">
        <f t="shared" si="3"/>
        <v>267.31049562682222</v>
      </c>
    </row>
    <row r="12" spans="2:14" ht="16.5" customHeight="1">
      <c r="B12" s="22" t="s">
        <v>64</v>
      </c>
      <c r="D12" s="2"/>
      <c r="E12" s="2"/>
      <c r="F12" s="2"/>
      <c r="G12" s="2"/>
      <c r="H12" s="2">
        <v>900</v>
      </c>
      <c r="I12" s="23">
        <f t="shared" si="4"/>
        <v>1619.9150587248323</v>
      </c>
      <c r="J12" s="23">
        <f t="shared" si="5"/>
        <v>1768.2589285714287</v>
      </c>
      <c r="K12" s="2">
        <f t="shared" si="0"/>
        <v>149.99213506711411</v>
      </c>
      <c r="L12" s="2">
        <f t="shared" si="1"/>
        <v>299.98427013422821</v>
      </c>
      <c r="M12" s="2">
        <f t="shared" si="2"/>
        <v>150.36215379008746</v>
      </c>
      <c r="N12" s="2">
        <f t="shared" si="3"/>
        <v>300.72430758017492</v>
      </c>
    </row>
    <row r="13" spans="2:14" ht="16.5" customHeight="1">
      <c r="B13" s="22" t="s">
        <v>65</v>
      </c>
      <c r="D13" s="2"/>
      <c r="E13" s="2"/>
      <c r="F13" s="2"/>
      <c r="G13" s="2"/>
      <c r="H13" s="2">
        <v>1000</v>
      </c>
      <c r="I13" s="23">
        <f t="shared" si="4"/>
        <v>1799.9056208053692</v>
      </c>
      <c r="J13" s="23">
        <f t="shared" si="5"/>
        <v>1964.7321428571429</v>
      </c>
      <c r="K13" s="2">
        <f t="shared" si="0"/>
        <v>166.65792785234899</v>
      </c>
      <c r="L13" s="2">
        <f t="shared" si="1"/>
        <v>333.31585570469798</v>
      </c>
      <c r="M13" s="2">
        <f t="shared" si="2"/>
        <v>167.06905976676384</v>
      </c>
      <c r="N13" s="2">
        <f t="shared" si="3"/>
        <v>334.13811953352769</v>
      </c>
    </row>
    <row r="14" spans="2:14" ht="16.5" customHeight="1">
      <c r="B14" s="20" t="s">
        <v>66</v>
      </c>
      <c r="D14" s="2"/>
      <c r="E14" s="2"/>
      <c r="F14" s="2"/>
      <c r="G14" s="2"/>
      <c r="H14" s="2">
        <v>1100</v>
      </c>
      <c r="I14" s="23">
        <f t="shared" si="4"/>
        <v>1979.8961828859062</v>
      </c>
      <c r="J14" s="23">
        <f t="shared" si="5"/>
        <v>2161.2053571428573</v>
      </c>
      <c r="K14" s="2">
        <f t="shared" si="0"/>
        <v>183.3237206375839</v>
      </c>
      <c r="L14" s="2">
        <f t="shared" si="1"/>
        <v>366.64744127516781</v>
      </c>
      <c r="M14" s="2">
        <f t="shared" si="2"/>
        <v>183.77596574344025</v>
      </c>
      <c r="N14" s="2">
        <f t="shared" si="3"/>
        <v>367.55193148688051</v>
      </c>
    </row>
    <row r="15" spans="2:14" ht="16.5" customHeight="1">
      <c r="D15" s="2"/>
      <c r="E15" s="2"/>
      <c r="F15" s="2"/>
      <c r="G15" s="2"/>
      <c r="H15" s="2">
        <v>1200</v>
      </c>
      <c r="I15" s="23">
        <f t="shared" si="4"/>
        <v>2159.8867449664431</v>
      </c>
      <c r="J15" s="23">
        <f t="shared" si="5"/>
        <v>2357.6785714285716</v>
      </c>
      <c r="K15" s="2">
        <f t="shared" si="0"/>
        <v>199.98951342281879</v>
      </c>
      <c r="L15" s="2">
        <f t="shared" si="1"/>
        <v>399.97902684563758</v>
      </c>
      <c r="M15" s="2">
        <f t="shared" si="2"/>
        <v>200.48287172011663</v>
      </c>
      <c r="N15" s="2">
        <f t="shared" si="3"/>
        <v>400.96574344023327</v>
      </c>
    </row>
    <row r="16" spans="2:14" ht="16.5" customHeight="1">
      <c r="B16" s="20" t="s">
        <v>31</v>
      </c>
      <c r="D16" s="2"/>
      <c r="E16" s="2"/>
      <c r="F16" s="2"/>
      <c r="G16" s="2"/>
      <c r="H16" s="2">
        <v>1300</v>
      </c>
      <c r="I16" s="23">
        <f t="shared" si="4"/>
        <v>2339.8773070469797</v>
      </c>
      <c r="J16" s="23">
        <f t="shared" si="5"/>
        <v>2554.1517857142858</v>
      </c>
      <c r="K16" s="2">
        <f t="shared" si="0"/>
        <v>200</v>
      </c>
      <c r="L16" s="2">
        <f t="shared" si="1"/>
        <v>400</v>
      </c>
      <c r="M16" s="2">
        <f t="shared" si="2"/>
        <v>200</v>
      </c>
      <c r="N16" s="2">
        <f t="shared" si="3"/>
        <v>400</v>
      </c>
    </row>
    <row r="17" spans="2:14" ht="16.5" customHeight="1">
      <c r="B17" s="21" t="s">
        <v>67</v>
      </c>
      <c r="D17" s="2"/>
      <c r="E17" s="2"/>
      <c r="F17" s="2"/>
      <c r="G17" s="2"/>
      <c r="H17" s="2">
        <v>1400</v>
      </c>
      <c r="I17" s="23">
        <f>44.01/22.4*H17*(273/(273+25))*101325/101325</f>
        <v>2519.8678691275168</v>
      </c>
      <c r="J17" s="23">
        <f t="shared" si="5"/>
        <v>2750.625</v>
      </c>
      <c r="K17" s="2">
        <f t="shared" si="0"/>
        <v>200</v>
      </c>
      <c r="L17" s="2">
        <f t="shared" si="1"/>
        <v>400</v>
      </c>
      <c r="M17" s="2">
        <f t="shared" si="2"/>
        <v>200</v>
      </c>
      <c r="N17" s="2">
        <f t="shared" si="3"/>
        <v>400</v>
      </c>
    </row>
    <row r="18" spans="2:14" ht="16.5" customHeight="1">
      <c r="B18" s="20" t="s">
        <v>32</v>
      </c>
      <c r="D18" s="2"/>
      <c r="E18" s="2"/>
      <c r="F18" s="2"/>
      <c r="G18" s="2"/>
      <c r="H18" s="2">
        <v>1500</v>
      </c>
      <c r="I18" s="23">
        <f t="shared" si="4"/>
        <v>2699.8584312080529</v>
      </c>
      <c r="J18" s="23">
        <f t="shared" si="5"/>
        <v>2947.0982142857142</v>
      </c>
      <c r="K18" s="2">
        <f t="shared" si="0"/>
        <v>200</v>
      </c>
      <c r="L18" s="2">
        <f t="shared" si="1"/>
        <v>400</v>
      </c>
      <c r="M18" s="2">
        <f t="shared" si="2"/>
        <v>200</v>
      </c>
      <c r="N18" s="2">
        <f t="shared" si="3"/>
        <v>400</v>
      </c>
    </row>
    <row r="19" spans="2:14" ht="16.5" customHeight="1">
      <c r="B19" s="21" t="s">
        <v>68</v>
      </c>
      <c r="D19" s="2"/>
      <c r="E19" s="2"/>
      <c r="F19" s="2"/>
      <c r="G19" s="2"/>
      <c r="H19" s="2">
        <v>1600</v>
      </c>
      <c r="I19" s="23">
        <f t="shared" si="4"/>
        <v>2879.8489932885905</v>
      </c>
      <c r="J19" s="23">
        <f t="shared" si="5"/>
        <v>3143.5714285714294</v>
      </c>
      <c r="K19" s="2">
        <f t="shared" si="0"/>
        <v>200</v>
      </c>
      <c r="L19" s="2">
        <f t="shared" si="1"/>
        <v>400</v>
      </c>
      <c r="M19" s="2">
        <f t="shared" si="2"/>
        <v>200</v>
      </c>
      <c r="N19" s="2">
        <f t="shared" si="3"/>
        <v>400</v>
      </c>
    </row>
    <row r="20" spans="2:14" ht="16.5" customHeight="1">
      <c r="D20" s="2"/>
      <c r="E20" s="2"/>
      <c r="F20" s="2"/>
      <c r="G20" s="2"/>
      <c r="H20" s="2">
        <v>1700</v>
      </c>
      <c r="I20" s="23">
        <f t="shared" si="4"/>
        <v>3059.8395553691275</v>
      </c>
      <c r="J20" s="23">
        <f t="shared" si="5"/>
        <v>3340.0446428571427</v>
      </c>
      <c r="K20" s="2">
        <f t="shared" si="0"/>
        <v>200</v>
      </c>
      <c r="L20" s="2">
        <f t="shared" si="1"/>
        <v>400</v>
      </c>
      <c r="M20" s="2">
        <f t="shared" si="2"/>
        <v>200</v>
      </c>
      <c r="N20" s="2">
        <f t="shared" si="3"/>
        <v>400</v>
      </c>
    </row>
    <row r="21" spans="2:14" ht="16.5" customHeight="1">
      <c r="D21" s="2"/>
      <c r="E21" s="2"/>
      <c r="F21" s="2"/>
      <c r="G21" s="2"/>
      <c r="H21" s="2">
        <v>1800</v>
      </c>
      <c r="I21" s="23">
        <f t="shared" si="4"/>
        <v>3239.8301174496646</v>
      </c>
      <c r="J21" s="23">
        <f t="shared" si="5"/>
        <v>3536.5178571428573</v>
      </c>
      <c r="K21" s="2">
        <f t="shared" si="0"/>
        <v>200</v>
      </c>
      <c r="L21" s="2">
        <f t="shared" si="1"/>
        <v>400</v>
      </c>
      <c r="M21" s="2">
        <f t="shared" si="2"/>
        <v>200</v>
      </c>
      <c r="N21" s="2">
        <f t="shared" si="3"/>
        <v>400</v>
      </c>
    </row>
    <row r="22" spans="2:14" ht="16.5" customHeight="1">
      <c r="D22" s="2"/>
      <c r="E22" s="2"/>
      <c r="F22" s="2"/>
      <c r="G22" s="2"/>
      <c r="H22" s="2">
        <v>1900</v>
      </c>
      <c r="I22" s="23">
        <f t="shared" si="4"/>
        <v>3419.8206795302017</v>
      </c>
      <c r="J22" s="23">
        <f t="shared" si="5"/>
        <v>3732.9910714285716</v>
      </c>
      <c r="K22" s="2">
        <f t="shared" si="0"/>
        <v>200</v>
      </c>
      <c r="L22" s="2">
        <f t="shared" si="1"/>
        <v>400</v>
      </c>
      <c r="M22" s="2">
        <f t="shared" si="2"/>
        <v>200</v>
      </c>
      <c r="N22" s="2">
        <f t="shared" si="3"/>
        <v>400</v>
      </c>
    </row>
    <row r="23" spans="2:14" ht="16.5" customHeight="1">
      <c r="D23" s="2"/>
      <c r="E23" s="2"/>
      <c r="F23" s="2"/>
      <c r="G23" s="2"/>
      <c r="H23" s="2">
        <v>2000</v>
      </c>
      <c r="I23" s="23">
        <f t="shared" si="4"/>
        <v>3599.8112416107383</v>
      </c>
      <c r="J23" s="23">
        <f t="shared" si="5"/>
        <v>3929.4642857142858</v>
      </c>
      <c r="K23" s="2">
        <f t="shared" si="0"/>
        <v>200</v>
      </c>
      <c r="L23" s="2">
        <f t="shared" si="1"/>
        <v>400</v>
      </c>
      <c r="M23" s="2">
        <f t="shared" si="2"/>
        <v>200</v>
      </c>
      <c r="N23" s="2">
        <f t="shared" si="3"/>
        <v>400</v>
      </c>
    </row>
    <row r="24" spans="2:14" ht="16.5" customHeight="1">
      <c r="D24" s="2"/>
      <c r="E24" s="2"/>
      <c r="F24" s="2"/>
      <c r="G24" s="2"/>
      <c r="H24" s="2">
        <v>2100</v>
      </c>
      <c r="I24" s="23">
        <f t="shared" si="4"/>
        <v>3779.8018036912749</v>
      </c>
      <c r="J24" s="23">
        <f t="shared" si="5"/>
        <v>4125.9375</v>
      </c>
      <c r="K24" s="2">
        <f t="shared" si="0"/>
        <v>200</v>
      </c>
      <c r="L24" s="2">
        <f t="shared" si="1"/>
        <v>400</v>
      </c>
      <c r="M24" s="2">
        <f t="shared" si="2"/>
        <v>200</v>
      </c>
      <c r="N24" s="2">
        <f t="shared" si="3"/>
        <v>400</v>
      </c>
    </row>
    <row r="25" spans="2:14" ht="16.5" customHeight="1">
      <c r="D25" s="2"/>
      <c r="E25" s="2"/>
      <c r="F25" s="2"/>
      <c r="G25" s="2"/>
      <c r="H25" s="2">
        <v>2200</v>
      </c>
      <c r="I25" s="23">
        <f t="shared" si="4"/>
        <v>3959.7923657718125</v>
      </c>
      <c r="J25" s="23">
        <f t="shared" si="5"/>
        <v>4322.4107142857147</v>
      </c>
      <c r="K25" s="2">
        <f t="shared" si="0"/>
        <v>200</v>
      </c>
      <c r="L25" s="2">
        <f t="shared" si="1"/>
        <v>400</v>
      </c>
      <c r="M25" s="2">
        <f t="shared" si="2"/>
        <v>200</v>
      </c>
      <c r="N25" s="2">
        <f t="shared" si="3"/>
        <v>400</v>
      </c>
    </row>
    <row r="26" spans="2:14" ht="16.5" customHeight="1">
      <c r="D26" s="2"/>
      <c r="E26" s="2"/>
      <c r="F26" s="2"/>
      <c r="G26" s="2"/>
      <c r="H26" s="2">
        <v>2300</v>
      </c>
      <c r="I26" s="23">
        <f t="shared" si="4"/>
        <v>4139.7829278523486</v>
      </c>
      <c r="J26" s="23">
        <f t="shared" si="5"/>
        <v>4518.8839285714284</v>
      </c>
      <c r="K26" s="2">
        <f t="shared" si="0"/>
        <v>200</v>
      </c>
      <c r="L26" s="2">
        <f t="shared" si="1"/>
        <v>400</v>
      </c>
      <c r="M26" s="2">
        <f t="shared" si="2"/>
        <v>200</v>
      </c>
      <c r="N26" s="2">
        <f t="shared" si="3"/>
        <v>400</v>
      </c>
    </row>
    <row r="27" spans="2:14" ht="16.5" customHeight="1">
      <c r="D27" s="2"/>
      <c r="E27" s="2"/>
      <c r="F27" s="2"/>
      <c r="G27" s="2"/>
      <c r="H27" s="2">
        <v>2400</v>
      </c>
      <c r="I27" s="23">
        <f t="shared" si="4"/>
        <v>4319.7734899328862</v>
      </c>
      <c r="J27" s="23">
        <f t="shared" si="5"/>
        <v>4715.3571428571431</v>
      </c>
      <c r="K27" s="2">
        <f t="shared" si="0"/>
        <v>200</v>
      </c>
      <c r="L27" s="2">
        <f t="shared" si="1"/>
        <v>400</v>
      </c>
      <c r="M27" s="2">
        <f t="shared" si="2"/>
        <v>200</v>
      </c>
      <c r="N27" s="2">
        <f t="shared" si="3"/>
        <v>400</v>
      </c>
    </row>
    <row r="28" spans="2:14" ht="16.5" customHeight="1"/>
    <row r="29" spans="2:14" ht="16.5" customHeight="1">
      <c r="B29" s="15"/>
    </row>
    <row r="30" spans="2:14" ht="16.5" customHeight="1"/>
    <row r="31" spans="2:14" ht="16.5" customHeight="1"/>
    <row r="32" spans="2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</sheetData>
  <mergeCells count="12">
    <mergeCell ref="K1:L1"/>
    <mergeCell ref="M1:N1"/>
    <mergeCell ref="B4:B6"/>
    <mergeCell ref="C4:C5"/>
    <mergeCell ref="D4:D5"/>
    <mergeCell ref="E4:E5"/>
    <mergeCell ref="F4:F5"/>
    <mergeCell ref="C3:D3"/>
    <mergeCell ref="E3:F3"/>
    <mergeCell ref="H1:H2"/>
    <mergeCell ref="I1:I2"/>
    <mergeCell ref="J1:J2"/>
  </mergeCells>
  <phoneticPr fontId="14" type="noConversion"/>
  <dataValidations count="1">
    <dataValidation type="list" allowBlank="1" showErrorMessage="1" sqref="B4" xr:uid="{00000000-0002-0000-0300-000000000000}">
      <formula1>$K$2:$L$2</formula1>
    </dataValidation>
  </dataValidations>
  <hyperlinks>
    <hyperlink ref="K2" r:id="rId1" display="Low@25oC" xr:uid="{CE1D2FC4-DA0B-4437-AE52-CCE3C3A62689}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Rlv</vt:lpstr>
      <vt:lpstr>Rav</vt:lpstr>
      <vt:lpstr>Rvc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hsiny</dc:creator>
  <cp:lastModifiedBy>FangWei</cp:lastModifiedBy>
  <dcterms:created xsi:type="dcterms:W3CDTF">2020-05-15T06:29:15Z</dcterms:created>
  <dcterms:modified xsi:type="dcterms:W3CDTF">2026-04-19T04:07:03Z</dcterms:modified>
</cp:coreProperties>
</file>