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CF1B0825-8B2A-45B5-A149-8A70A76AF537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VPD &amp; AHD" sheetId="1" r:id="rId1"/>
    <sheet name="Eq1&amp;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3" i="2"/>
  <c r="F4" i="2"/>
  <c r="F5" i="2"/>
  <c r="F6" i="2"/>
  <c r="F7" i="2"/>
  <c r="F8" i="2"/>
  <c r="F9" i="2"/>
  <c r="F10" i="2"/>
  <c r="F11" i="2"/>
  <c r="F12" i="2"/>
  <c r="F13" i="2"/>
  <c r="F3" i="2"/>
  <c r="G6" i="1"/>
  <c r="E4" i="2"/>
  <c r="E5" i="2"/>
  <c r="E6" i="2"/>
  <c r="E7" i="2"/>
  <c r="E8" i="2"/>
  <c r="E9" i="2"/>
  <c r="E10" i="2"/>
  <c r="E11" i="2"/>
  <c r="E12" i="2"/>
  <c r="E13" i="2"/>
  <c r="E3" i="2"/>
  <c r="D6" i="1"/>
  <c r="I9" i="1" l="1"/>
  <c r="I10" i="1" s="1"/>
  <c r="I11" i="1" s="1"/>
  <c r="D8" i="1" l="1"/>
  <c r="D9" i="1" l="1"/>
  <c r="D7" i="1" l="1"/>
  <c r="D10" i="1" l="1"/>
  <c r="F10" i="1" l="1"/>
  <c r="D12" i="1"/>
  <c r="F9" i="1"/>
  <c r="D11" i="1"/>
  <c r="F11" i="1" s="1"/>
</calcChain>
</file>

<file path=xl/sharedStrings.xml><?xml version="1.0" encoding="utf-8"?>
<sst xmlns="http://schemas.openxmlformats.org/spreadsheetml/2006/main" count="61" uniqueCount="51">
  <si>
    <t>Pw</t>
    <phoneticPr fontId="1" type="noConversion"/>
  </si>
  <si>
    <t>RH</t>
    <phoneticPr fontId="1" type="noConversion"/>
  </si>
  <si>
    <t>AH</t>
    <phoneticPr fontId="1" type="noConversion"/>
  </si>
  <si>
    <t>AHD</t>
    <phoneticPr fontId="1" type="noConversion"/>
  </si>
  <si>
    <t>kPa</t>
    <phoneticPr fontId="1" type="noConversion"/>
  </si>
  <si>
    <t>deg.C</t>
    <phoneticPr fontId="1" type="noConversion"/>
  </si>
  <si>
    <t>%</t>
    <phoneticPr fontId="1" type="noConversion"/>
  </si>
  <si>
    <t>Pa</t>
    <phoneticPr fontId="1" type="noConversion"/>
  </si>
  <si>
    <t>kg/kgDA</t>
    <phoneticPr fontId="1" type="noConversion"/>
  </si>
  <si>
    <t>g/kgDA</t>
    <phoneticPr fontId="1" type="noConversion"/>
  </si>
  <si>
    <t>DOS</t>
    <phoneticPr fontId="1" type="noConversion"/>
  </si>
  <si>
    <t>相對溼度</t>
    <phoneticPr fontId="1" type="noConversion"/>
  </si>
  <si>
    <t>飽和度</t>
    <phoneticPr fontId="1" type="noConversion"/>
  </si>
  <si>
    <t>飽和蒸汽壓</t>
    <phoneticPr fontId="1" type="noConversion"/>
  </si>
  <si>
    <t>乾球溫度</t>
    <phoneticPr fontId="1" type="noConversion"/>
  </si>
  <si>
    <t>蒸汽壓</t>
    <phoneticPr fontId="1" type="noConversion"/>
  </si>
  <si>
    <t>飽和絕對溼度</t>
    <phoneticPr fontId="1" type="noConversion"/>
  </si>
  <si>
    <t>絕對溼度</t>
    <phoneticPr fontId="1" type="noConversion"/>
  </si>
  <si>
    <t>飽差</t>
    <phoneticPr fontId="1" type="noConversion"/>
  </si>
  <si>
    <t>大氣壓力</t>
    <phoneticPr fontId="1" type="noConversion"/>
  </si>
  <si>
    <t>Pw= Pws * (RH/100)</t>
    <phoneticPr fontId="1" type="noConversion"/>
  </si>
  <si>
    <t>AHs   = 0.62198 * Pws / (Pa - Pws)</t>
    <phoneticPr fontId="1" type="noConversion"/>
  </si>
  <si>
    <t>AH    = 0.62198 * Pw / (Pa - Pw)</t>
    <phoneticPr fontId="1" type="noConversion"/>
  </si>
  <si>
    <t>RH = Pw / Pws</t>
    <phoneticPr fontId="1" type="noConversion"/>
  </si>
  <si>
    <t>蒸汽壓差</t>
    <phoneticPr fontId="1" type="noConversion"/>
  </si>
  <si>
    <t>VPD</t>
    <phoneticPr fontId="1" type="noConversion"/>
  </si>
  <si>
    <t>Tdb</t>
    <phoneticPr fontId="1" type="noConversion"/>
  </si>
  <si>
    <t>in kPa</t>
    <phoneticPr fontId="1" type="noConversion"/>
  </si>
  <si>
    <t>Xws</t>
    <phoneticPr fontId="1" type="noConversion"/>
  </si>
  <si>
    <t>VD</t>
    <phoneticPr fontId="1" type="noConversion"/>
  </si>
  <si>
    <r>
      <t>g/m</t>
    </r>
    <r>
      <rPr>
        <vertAlign val="superscript"/>
        <sz val="11"/>
        <color theme="1"/>
        <rFont val="新細明體"/>
        <family val="1"/>
        <charset val="136"/>
        <scheme val="minor"/>
      </rPr>
      <t>3</t>
    </r>
    <phoneticPr fontId="1" type="noConversion"/>
  </si>
  <si>
    <t>VD = Xws - Xw</t>
    <phoneticPr fontId="1" type="noConversion"/>
  </si>
  <si>
    <r>
      <t>in g/m</t>
    </r>
    <r>
      <rPr>
        <vertAlign val="superscript"/>
        <sz val="11"/>
        <color theme="1"/>
        <rFont val="新細明體"/>
        <family val="1"/>
        <charset val="136"/>
        <scheme val="minor"/>
      </rPr>
      <t>3</t>
    </r>
    <phoneticPr fontId="1" type="noConversion"/>
  </si>
  <si>
    <t>Xw</t>
    <phoneticPr fontId="1" type="noConversion"/>
  </si>
  <si>
    <r>
      <t xml:space="preserve">Pws = f(T) = 0.61121 exp((18.678 – (T / 234.5)) * (T / (257.14 + T)))   .. . for  T &gt; 0 </t>
    </r>
    <r>
      <rPr>
        <vertAlign val="superscript"/>
        <sz val="11"/>
        <color theme="1"/>
        <rFont val="新細明體"/>
        <family val="1"/>
        <charset val="136"/>
        <scheme val="minor"/>
      </rPr>
      <t>o</t>
    </r>
    <r>
      <rPr>
        <sz val="11"/>
        <color theme="1"/>
        <rFont val="新細明體"/>
        <family val="2"/>
        <scheme val="minor"/>
      </rPr>
      <t>C</t>
    </r>
    <phoneticPr fontId="1" type="noConversion"/>
  </si>
  <si>
    <t>Xws = 1255 *10^(7.9*Tdb/(237+Tdb)) / (273+Tdb)</t>
    <phoneticPr fontId="1" type="noConversion"/>
  </si>
  <si>
    <t>for 0 m altitute (101.325 kPa) only</t>
    <phoneticPr fontId="1" type="noConversion"/>
  </si>
  <si>
    <t>AHs</t>
    <phoneticPr fontId="1" type="noConversion"/>
  </si>
  <si>
    <t>DOS=AH / AHs</t>
    <phoneticPr fontId="1" type="noConversion"/>
  </si>
  <si>
    <t>Eq.1</t>
    <phoneticPr fontId="1" type="noConversion"/>
  </si>
  <si>
    <t>Pws_Eq.2</t>
    <phoneticPr fontId="1" type="noConversion"/>
  </si>
  <si>
    <t>Pws_Eq.1</t>
    <phoneticPr fontId="1" type="noConversion"/>
  </si>
  <si>
    <t>Eq.2</t>
    <phoneticPr fontId="1" type="noConversion"/>
  </si>
  <si>
    <t>Pws = 0.6108 × exp( (17.27 × T) / (T + 237.3) )</t>
    <phoneticPr fontId="1" type="noConversion"/>
  </si>
  <si>
    <t>T in C</t>
    <phoneticPr fontId="1" type="noConversion"/>
  </si>
  <si>
    <t>Eq.1</t>
    <phoneticPr fontId="1" type="noConversion"/>
  </si>
  <si>
    <t>Eq.2</t>
    <phoneticPr fontId="1" type="noConversion"/>
  </si>
  <si>
    <t>Dif.</t>
    <phoneticPr fontId="1" type="noConversion"/>
  </si>
  <si>
    <t>VPD = Pws - Pw = Pws * (1-RH/100)</t>
    <phoneticPr fontId="1" type="noConversion"/>
  </si>
  <si>
    <t>Xw = Xws * (DOS/100)</t>
    <phoneticPr fontId="1" type="noConversion"/>
  </si>
  <si>
    <t>AHD = AHs – AH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</si>
</sst>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"/>
    <numFmt numFmtId="177" formatCode="0.0"/>
    <numFmt numFmtId="178" formatCode="0.000"/>
    <numFmt numFmtId="179" formatCode="0.00000"/>
    <numFmt numFmtId="181" formatCode="0.0000_ "/>
  </numFmts>
  <fonts count="8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sz val="11"/>
      <color theme="1"/>
      <name val="Times New Roman"/>
      <family val="1"/>
    </font>
    <font>
      <b/>
      <sz val="11"/>
      <color rgb="FFFF0000"/>
      <name val="標楷體"/>
      <family val="4"/>
      <charset val="136"/>
    </font>
    <font>
      <b/>
      <sz val="11"/>
      <color rgb="FFFF0000"/>
      <name val="Times New Roman"/>
      <family val="1"/>
    </font>
    <font>
      <vertAlign val="superscript"/>
      <sz val="11"/>
      <color theme="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3" fillId="2" borderId="2" xfId="0" applyFont="1" applyFill="1" applyBorder="1"/>
    <xf numFmtId="0" fontId="3" fillId="0" borderId="3" xfId="0" applyFont="1" applyBorder="1"/>
    <xf numFmtId="0" fontId="2" fillId="0" borderId="4" xfId="0" applyFont="1" applyBorder="1"/>
    <xf numFmtId="0" fontId="3" fillId="0" borderId="0" xfId="0" applyFont="1" applyBorder="1"/>
    <xf numFmtId="0" fontId="3" fillId="2" borderId="0" xfId="0" applyFont="1" applyFill="1" applyBorder="1"/>
    <xf numFmtId="0" fontId="3" fillId="0" borderId="5" xfId="0" applyFont="1" applyBorder="1"/>
    <xf numFmtId="0" fontId="2" fillId="3" borderId="4" xfId="0" applyFont="1" applyFill="1" applyBorder="1"/>
    <xf numFmtId="0" fontId="3" fillId="3" borderId="0" xfId="0" applyFont="1" applyFill="1" applyBorder="1"/>
    <xf numFmtId="0" fontId="3" fillId="3" borderId="5" xfId="0" applyFont="1" applyFill="1" applyBorder="1"/>
    <xf numFmtId="0" fontId="2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4" xfId="0" applyFont="1" applyBorder="1"/>
    <xf numFmtId="0" fontId="5" fillId="0" borderId="0" xfId="0" applyFont="1" applyBorder="1"/>
    <xf numFmtId="178" fontId="3" fillId="0" borderId="0" xfId="0" applyNumberFormat="1" applyFont="1" applyBorder="1"/>
    <xf numFmtId="178" fontId="5" fillId="0" borderId="0" xfId="0" applyNumberFormat="1" applyFont="1" applyBorder="1"/>
    <xf numFmtId="2" fontId="3" fillId="0" borderId="0" xfId="0" applyNumberFormat="1" applyFont="1" applyBorder="1"/>
    <xf numFmtId="179" fontId="3" fillId="0" borderId="0" xfId="0" applyNumberFormat="1" applyFont="1" applyBorder="1"/>
    <xf numFmtId="2" fontId="0" fillId="0" borderId="0" xfId="0" applyNumberFormat="1"/>
    <xf numFmtId="179" fontId="3" fillId="0" borderId="2" xfId="0" applyNumberFormat="1" applyFont="1" applyBorder="1"/>
    <xf numFmtId="2" fontId="3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0" fontId="0" fillId="0" borderId="0" xfId="0" applyBorder="1"/>
    <xf numFmtId="2" fontId="0" fillId="0" borderId="0" xfId="0" applyNumberFormat="1" applyBorder="1"/>
    <xf numFmtId="0" fontId="4" fillId="0" borderId="6" xfId="0" applyFont="1" applyBorder="1"/>
    <xf numFmtId="0" fontId="5" fillId="0" borderId="7" xfId="0" applyFont="1" applyBorder="1"/>
    <xf numFmtId="176" fontId="5" fillId="0" borderId="7" xfId="0" applyNumberFormat="1" applyFont="1" applyBorder="1"/>
    <xf numFmtId="177" fontId="5" fillId="0" borderId="7" xfId="0" applyNumberFormat="1" applyFont="1" applyBorder="1"/>
    <xf numFmtId="0" fontId="0" fillId="0" borderId="7" xfId="0" applyBorder="1"/>
    <xf numFmtId="2" fontId="0" fillId="0" borderId="7" xfId="0" applyNumberFormat="1" applyBorder="1"/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0" fillId="0" borderId="4" xfId="0" applyBorder="1"/>
    <xf numFmtId="176" fontId="0" fillId="0" borderId="0" xfId="0" applyNumberFormat="1" applyBorder="1"/>
    <xf numFmtId="181" fontId="0" fillId="0" borderId="5" xfId="0" applyNumberFormat="1" applyBorder="1"/>
    <xf numFmtId="0" fontId="0" fillId="0" borderId="6" xfId="0" applyBorder="1"/>
    <xf numFmtId="176" fontId="0" fillId="0" borderId="7" xfId="0" applyNumberFormat="1" applyBorder="1"/>
    <xf numFmtId="181" fontId="0" fillId="0" borderId="8" xfId="0" applyNumberForma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78" fontId="3" fillId="0" borderId="7" xfId="0" applyNumberFormat="1" applyFont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'Eq1&amp;2'!$E$2</c:f>
              <c:strCache>
                <c:ptCount val="1"/>
                <c:pt idx="0">
                  <c:v>Eq.1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'Eq1&amp;2'!$D$3:$D$13</c:f>
              <c:numCache>
                <c:formatCode>General</c:formatCode>
                <c:ptCount val="1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</c:numCache>
            </c:numRef>
          </c:xVal>
          <c:yVal>
            <c:numRef>
              <c:f>'Eq1&amp;2'!$E$3:$E$13</c:f>
              <c:numCache>
                <c:formatCode>0.0000</c:formatCode>
                <c:ptCount val="11"/>
                <c:pt idx="0">
                  <c:v>0.61121000000000003</c:v>
                </c:pt>
                <c:pt idx="1">
                  <c:v>0.8724400336372915</c:v>
                </c:pt>
                <c:pt idx="2">
                  <c:v>1.2278601695778728</c:v>
                </c:pt>
                <c:pt idx="3">
                  <c:v>1.7051728361052074</c:v>
                </c:pt>
                <c:pt idx="4">
                  <c:v>2.3383399784500187</c:v>
                </c:pt>
                <c:pt idx="5">
                  <c:v>3.1685314122754349</c:v>
                </c:pt>
                <c:pt idx="6">
                  <c:v>4.2451257162522902</c:v>
                </c:pt>
                <c:pt idx="7">
                  <c:v>5.6267520636765465</c:v>
                </c:pt>
                <c:pt idx="8">
                  <c:v>7.3823596048986095</c:v>
                </c:pt>
                <c:pt idx="9">
                  <c:v>9.5922995000613707</c:v>
                </c:pt>
                <c:pt idx="10">
                  <c:v>12.349403510283219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5B-49CC-9858-C90A9971E8BF}"/>
            </c:ext>
          </c:extLst>
        </c:ser>
        <c:ser>
          <c:idx val="1"/>
          <c:order val="1"/>
          <c:tx>
            <c:strRef>
              <c:f>'Eq1&amp;2'!$F$2</c:f>
              <c:strCache>
                <c:ptCount val="1"/>
                <c:pt idx="0">
                  <c:v>Eq.2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'Eq1&amp;2'!$D$3:$D$13</c:f>
              <c:numCache>
                <c:formatCode>General</c:formatCode>
                <c:ptCount val="1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</c:numCache>
            </c:numRef>
          </c:xVal>
          <c:yVal>
            <c:numRef>
              <c:f>'Eq1&amp;2'!$F$3:$F$13</c:f>
              <c:numCache>
                <c:formatCode>0.0000</c:formatCode>
                <c:ptCount val="11"/>
                <c:pt idx="0">
                  <c:v>0.61080000000000001</c:v>
                </c:pt>
                <c:pt idx="1">
                  <c:v>0.87231096034971234</c:v>
                </c:pt>
                <c:pt idx="2">
                  <c:v>1.2279626193393784</c:v>
                </c:pt>
                <c:pt idx="3">
                  <c:v>1.7053462321157722</c:v>
                </c:pt>
                <c:pt idx="4">
                  <c:v>2.3382812709274461</c:v>
                </c:pt>
                <c:pt idx="5">
                  <c:v>3.1677777175068473</c:v>
                </c:pt>
                <c:pt idx="6">
                  <c:v>4.2430650587590133</c:v>
                </c:pt>
                <c:pt idx="7">
                  <c:v>5.6226812384961216</c:v>
                </c:pt>
                <c:pt idx="8">
                  <c:v>7.3756135930620479</c:v>
                </c:pt>
                <c:pt idx="9">
                  <c:v>9.5824827423553511</c:v>
                </c:pt>
                <c:pt idx="10">
                  <c:v>12.336759539593533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65B-49CC-9858-C90A9971E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4255391"/>
        <c:axId val="1448029263"/>
      </c:scatterChart>
      <c:valAx>
        <c:axId val="1484255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空氣的乾球溫度</a:t>
                </a:r>
                <a:r>
                  <a:rPr lang="en-US" altLang="zh-TW"/>
                  <a:t>, degree C</a:t>
                </a:r>
                <a:endParaRPr lang="zh-TW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48029263"/>
        <c:crosses val="autoZero"/>
        <c:crossBetween val="midCat"/>
      </c:valAx>
      <c:valAx>
        <c:axId val="144802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飽和蒸汽壓</a:t>
                </a:r>
                <a:r>
                  <a:rPr lang="en-US" altLang="zh-TW"/>
                  <a:t>, kPa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0.0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842553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'Eq1&amp;2'!$F$2</c:f>
              <c:strCache>
                <c:ptCount val="1"/>
                <c:pt idx="0">
                  <c:v>Eq.2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'Eq1&amp;2'!$D$3:$D$13</c:f>
              <c:numCache>
                <c:formatCode>General</c:formatCode>
                <c:ptCount val="1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</c:numCache>
            </c:numRef>
          </c:xVal>
          <c:yVal>
            <c:numRef>
              <c:f>'Eq1&amp;2'!$G$3:$G$13</c:f>
              <c:numCache>
                <c:formatCode>0.0000_ </c:formatCode>
                <c:ptCount val="11"/>
                <c:pt idx="0">
                  <c:v>4.1000000000002146E-4</c:v>
                </c:pt>
                <c:pt idx="1">
                  <c:v>1.2907328757916225E-4</c:v>
                </c:pt>
                <c:pt idx="2">
                  <c:v>-1.0244976150564078E-4</c:v>
                </c:pt>
                <c:pt idx="3">
                  <c:v>-1.7339601056476361E-4</c:v>
                </c:pt>
                <c:pt idx="4">
                  <c:v>5.8707522572643001E-5</c:v>
                </c:pt>
                <c:pt idx="5">
                  <c:v>7.5369476858755391E-4</c:v>
                </c:pt>
                <c:pt idx="6">
                  <c:v>2.0606574932768851E-3</c:v>
                </c:pt>
                <c:pt idx="7">
                  <c:v>4.0708251804248974E-3</c:v>
                </c:pt>
                <c:pt idx="8">
                  <c:v>6.7460118365616495E-3</c:v>
                </c:pt>
                <c:pt idx="9">
                  <c:v>9.8167577060195299E-3</c:v>
                </c:pt>
                <c:pt idx="10">
                  <c:v>1.2643970689685702E-2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65B-49CC-9858-C90A9971E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4255391"/>
        <c:axId val="1448029263"/>
      </c:scatterChart>
      <c:valAx>
        <c:axId val="1484255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空氣的乾球溫度</a:t>
                </a:r>
                <a:r>
                  <a:rPr lang="en-US" altLang="zh-TW"/>
                  <a:t>, degree C</a:t>
                </a:r>
                <a:endParaRPr lang="zh-TW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48029263"/>
        <c:crosses val="autoZero"/>
        <c:crossBetween val="midCat"/>
      </c:valAx>
      <c:valAx>
        <c:axId val="1448029263"/>
        <c:scaling>
          <c:orientation val="minMax"/>
          <c:min val="-1.5000000000000003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誤差</a:t>
                </a:r>
                <a:r>
                  <a:rPr lang="en-US" altLang="zh-TW"/>
                  <a:t>, kPa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0.0000_ 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842553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25400</xdr:colOff>
      <xdr:row>2</xdr:row>
      <xdr:rowOff>9103</xdr:rowOff>
    </xdr:from>
    <xdr:to>
      <xdr:col>24</xdr:col>
      <xdr:colOff>334126</xdr:colOff>
      <xdr:row>8</xdr:row>
      <xdr:rowOff>171729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7C6A626B-BF9B-4939-B230-5FCA0DE05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48900" y="282153"/>
          <a:ext cx="3102726" cy="11532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82549</xdr:colOff>
      <xdr:row>0</xdr:row>
      <xdr:rowOff>146050</xdr:rowOff>
    </xdr:from>
    <xdr:to>
      <xdr:col>14</xdr:col>
      <xdr:colOff>511174</xdr:colOff>
      <xdr:row>13</xdr:row>
      <xdr:rowOff>6350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4BDD3076-FBB0-4B17-BA66-BDEE42105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95249</xdr:colOff>
      <xdr:row>13</xdr:row>
      <xdr:rowOff>63500</xdr:rowOff>
    </xdr:from>
    <xdr:to>
      <xdr:col>14</xdr:col>
      <xdr:colOff>523874</xdr:colOff>
      <xdr:row>25</xdr:row>
      <xdr:rowOff>107950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F0A462C4-35C7-404A-ACD6-52E2DEC6D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M3" sqref="M3"/>
    </sheetView>
  </sheetViews>
  <sheetFormatPr defaultRowHeight="14.5" x14ac:dyDescent="0.3"/>
  <cols>
    <col min="2" max="2" width="14.09765625" customWidth="1"/>
    <col min="3" max="3" width="9.59765625" customWidth="1"/>
    <col min="6" max="6" width="9.3984375" customWidth="1"/>
    <col min="7" max="7" width="9.5" customWidth="1"/>
    <col min="9" max="9" width="9.5" customWidth="1"/>
    <col min="10" max="10" width="7.3984375" customWidth="1"/>
    <col min="11" max="11" width="13.5" customWidth="1"/>
    <col min="15" max="15" width="11.296875" customWidth="1"/>
    <col min="16" max="16" width="12.09765625" customWidth="1"/>
  </cols>
  <sheetData>
    <row r="1" spans="1:11" ht="7" customHeight="1" thickBot="1" x14ac:dyDescent="0.35"/>
    <row r="2" spans="1:11" x14ac:dyDescent="0.3">
      <c r="B2" s="1" t="s">
        <v>19</v>
      </c>
      <c r="C2" s="2" t="s">
        <v>7</v>
      </c>
      <c r="D2" s="3">
        <v>101.325</v>
      </c>
      <c r="E2" s="2" t="s">
        <v>4</v>
      </c>
      <c r="F2" s="2"/>
      <c r="G2" s="4"/>
    </row>
    <row r="3" spans="1:11" x14ac:dyDescent="0.3">
      <c r="B3" s="5" t="s">
        <v>14</v>
      </c>
      <c r="C3" s="6" t="s">
        <v>26</v>
      </c>
      <c r="D3" s="7">
        <v>23.4</v>
      </c>
      <c r="E3" s="6" t="s">
        <v>5</v>
      </c>
      <c r="F3" s="6"/>
      <c r="G3" s="8"/>
    </row>
    <row r="4" spans="1:11" x14ac:dyDescent="0.3">
      <c r="B4" s="5" t="s">
        <v>11</v>
      </c>
      <c r="C4" s="6" t="s">
        <v>1</v>
      </c>
      <c r="D4" s="7">
        <v>82</v>
      </c>
      <c r="E4" s="6" t="s">
        <v>6</v>
      </c>
      <c r="F4" s="6"/>
      <c r="G4" s="8"/>
    </row>
    <row r="5" spans="1:11" ht="5" customHeight="1" x14ac:dyDescent="0.3">
      <c r="B5" s="9"/>
      <c r="C5" s="10"/>
      <c r="D5" s="10"/>
      <c r="E5" s="10"/>
      <c r="F5" s="10"/>
      <c r="G5" s="11"/>
    </row>
    <row r="6" spans="1:11" x14ac:dyDescent="0.3">
      <c r="B6" s="5" t="s">
        <v>13</v>
      </c>
      <c r="C6" s="6" t="s">
        <v>41</v>
      </c>
      <c r="D6" s="17">
        <f>0.61121*EXP((18.678-(D3/234.5))*(D3/(257.14+D3)))</f>
        <v>2.8786015048451516</v>
      </c>
      <c r="E6" s="6" t="s">
        <v>4</v>
      </c>
      <c r="F6" s="6" t="s">
        <v>40</v>
      </c>
      <c r="G6" s="8">
        <f>0.6108 * EXP( (17.27*D3) / (D3 + 237.3) )</f>
        <v>2.878130284758361</v>
      </c>
    </row>
    <row r="7" spans="1:11" x14ac:dyDescent="0.3">
      <c r="B7" s="5" t="s">
        <v>15</v>
      </c>
      <c r="C7" s="6" t="s">
        <v>0</v>
      </c>
      <c r="D7" s="17">
        <f>D6*D4/100</f>
        <v>2.3604532339730242</v>
      </c>
      <c r="E7" s="6" t="s">
        <v>4</v>
      </c>
      <c r="F7" s="6"/>
      <c r="G7" s="8"/>
    </row>
    <row r="8" spans="1:11" ht="15" thickBot="1" x14ac:dyDescent="0.35">
      <c r="B8" s="15" t="s">
        <v>24</v>
      </c>
      <c r="C8" s="16" t="s">
        <v>25</v>
      </c>
      <c r="D8" s="18">
        <f>D6*(1-D4/100)</f>
        <v>0.51814827087212745</v>
      </c>
      <c r="E8" s="16" t="s">
        <v>4</v>
      </c>
      <c r="G8" s="8"/>
    </row>
    <row r="9" spans="1:11" ht="17" x14ac:dyDescent="0.3">
      <c r="B9" s="1" t="s">
        <v>16</v>
      </c>
      <c r="C9" s="2" t="s">
        <v>37</v>
      </c>
      <c r="D9" s="22">
        <f>0.62198 * D6 / (D2 - D6)</f>
        <v>1.8186877238294354E-2</v>
      </c>
      <c r="E9" s="2" t="s">
        <v>8</v>
      </c>
      <c r="F9" s="23">
        <f>D9*1000</f>
        <v>18.186877238294354</v>
      </c>
      <c r="G9" s="37" t="s">
        <v>9</v>
      </c>
      <c r="H9" s="24" t="s">
        <v>28</v>
      </c>
      <c r="I9" s="25">
        <f>1255 *10^(7.9*D3/(237+D3))/(273+D3)</f>
        <v>21.710676721131048</v>
      </c>
      <c r="J9" s="34" t="s">
        <v>30</v>
      </c>
    </row>
    <row r="10" spans="1:11" ht="17" x14ac:dyDescent="0.3">
      <c r="B10" s="5" t="s">
        <v>17</v>
      </c>
      <c r="C10" s="6" t="s">
        <v>2</v>
      </c>
      <c r="D10" s="20">
        <f>0.62198 * D7 / (D2 - D7)</f>
        <v>1.4835158149489314E-2</v>
      </c>
      <c r="E10" s="6" t="s">
        <v>8</v>
      </c>
      <c r="F10" s="19">
        <f>D10*1000</f>
        <v>14.835158149489315</v>
      </c>
      <c r="G10" s="38" t="s">
        <v>9</v>
      </c>
      <c r="H10" s="26" t="s">
        <v>33</v>
      </c>
      <c r="I10" s="27">
        <f>I9*D4/100</f>
        <v>17.802754911327458</v>
      </c>
      <c r="J10" s="35" t="s">
        <v>30</v>
      </c>
    </row>
    <row r="11" spans="1:11" ht="17.5" thickBot="1" x14ac:dyDescent="0.35">
      <c r="B11" s="28" t="s">
        <v>18</v>
      </c>
      <c r="C11" s="29" t="s">
        <v>3</v>
      </c>
      <c r="D11" s="30">
        <f>D9-D10</f>
        <v>3.3517190888050392E-3</v>
      </c>
      <c r="E11" s="29" t="s">
        <v>8</v>
      </c>
      <c r="F11" s="31">
        <f>D11*1000</f>
        <v>3.3517190888050394</v>
      </c>
      <c r="G11" s="39" t="s">
        <v>9</v>
      </c>
      <c r="H11" s="32" t="s">
        <v>29</v>
      </c>
      <c r="I11" s="33">
        <f>I9-I10</f>
        <v>3.9079218098035895</v>
      </c>
      <c r="J11" s="36" t="s">
        <v>30</v>
      </c>
    </row>
    <row r="12" spans="1:11" ht="15" thickBot="1" x14ac:dyDescent="0.35">
      <c r="B12" s="12" t="s">
        <v>12</v>
      </c>
      <c r="C12" s="13" t="s">
        <v>10</v>
      </c>
      <c r="D12" s="49">
        <f>D10/D9</f>
        <v>0.81570672936925925</v>
      </c>
      <c r="E12" s="13"/>
      <c r="F12" s="13"/>
      <c r="G12" s="14"/>
      <c r="I12" s="21"/>
    </row>
    <row r="13" spans="1:11" ht="17" x14ac:dyDescent="0.3">
      <c r="A13" t="s">
        <v>39</v>
      </c>
      <c r="B13" t="s">
        <v>34</v>
      </c>
      <c r="J13" t="s">
        <v>27</v>
      </c>
      <c r="K13" t="s">
        <v>36</v>
      </c>
    </row>
    <row r="14" spans="1:11" x14ac:dyDescent="0.3">
      <c r="A14" t="s">
        <v>42</v>
      </c>
      <c r="B14" t="s">
        <v>43</v>
      </c>
    </row>
    <row r="15" spans="1:11" ht="17" x14ac:dyDescent="0.3">
      <c r="B15" t="s">
        <v>35</v>
      </c>
      <c r="J15" t="s">
        <v>32</v>
      </c>
      <c r="K15" t="s">
        <v>36</v>
      </c>
    </row>
    <row r="16" spans="1:11" x14ac:dyDescent="0.3">
      <c r="B16" t="s">
        <v>20</v>
      </c>
      <c r="F16" t="s">
        <v>49</v>
      </c>
    </row>
    <row r="17" spans="2:6" x14ac:dyDescent="0.3">
      <c r="B17" t="s">
        <v>48</v>
      </c>
    </row>
    <row r="18" spans="2:6" x14ac:dyDescent="0.3">
      <c r="B18" t="s">
        <v>21</v>
      </c>
    </row>
    <row r="19" spans="2:6" x14ac:dyDescent="0.3">
      <c r="B19" t="s">
        <v>22</v>
      </c>
    </row>
    <row r="20" spans="2:6" x14ac:dyDescent="0.3">
      <c r="B20" t="s">
        <v>50</v>
      </c>
      <c r="F20" t="s">
        <v>31</v>
      </c>
    </row>
    <row r="21" spans="2:6" x14ac:dyDescent="0.3">
      <c r="B21" t="s">
        <v>23</v>
      </c>
      <c r="F21" t="s">
        <v>38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A96E0-428B-41E2-BF52-2B1CEEF139A3}">
  <dimension ref="D1:G13"/>
  <sheetViews>
    <sheetView workbookViewId="0">
      <selection activeCell="E18" sqref="E18"/>
    </sheetView>
  </sheetViews>
  <sheetFormatPr defaultRowHeight="14.5" x14ac:dyDescent="0.3"/>
  <cols>
    <col min="5" max="5" width="8.69921875" customWidth="1"/>
    <col min="7" max="7" width="8.19921875" customWidth="1"/>
  </cols>
  <sheetData>
    <row r="1" spans="4:7" ht="15" thickBot="1" x14ac:dyDescent="0.35"/>
    <row r="2" spans="4:7" ht="15" thickBot="1" x14ac:dyDescent="0.35">
      <c r="D2" s="46" t="s">
        <v>44</v>
      </c>
      <c r="E2" s="47" t="s">
        <v>45</v>
      </c>
      <c r="F2" s="47" t="s">
        <v>46</v>
      </c>
      <c r="G2" s="48" t="s">
        <v>47</v>
      </c>
    </row>
    <row r="3" spans="4:7" x14ac:dyDescent="0.3">
      <c r="D3" s="40">
        <v>0</v>
      </c>
      <c r="E3" s="41">
        <f>0.61121*EXP((18.678-(D3/234.5))*(D3/(257.14+D3)))</f>
        <v>0.61121000000000003</v>
      </c>
      <c r="F3" s="41">
        <f>0.6108 * EXP( (17.27*D3) / (D3 + 237.3) )</f>
        <v>0.61080000000000001</v>
      </c>
      <c r="G3" s="42">
        <f>E3-F3</f>
        <v>4.1000000000002146E-4</v>
      </c>
    </row>
    <row r="4" spans="4:7" x14ac:dyDescent="0.3">
      <c r="D4" s="40">
        <v>5</v>
      </c>
      <c r="E4" s="41">
        <f t="shared" ref="E4:E13" si="0">0.61121*EXP((18.678-(D4/234.5))*(D4/(257.14+D4)))</f>
        <v>0.8724400336372915</v>
      </c>
      <c r="F4" s="41">
        <f t="shared" ref="F4:F13" si="1">0.6108 * EXP( (17.27*D4) / (D4 + 237.3) )</f>
        <v>0.87231096034971234</v>
      </c>
      <c r="G4" s="42">
        <f t="shared" ref="G4:G13" si="2">E4-F4</f>
        <v>1.2907328757916225E-4</v>
      </c>
    </row>
    <row r="5" spans="4:7" x14ac:dyDescent="0.3">
      <c r="D5" s="40">
        <v>10</v>
      </c>
      <c r="E5" s="41">
        <f t="shared" si="0"/>
        <v>1.2278601695778728</v>
      </c>
      <c r="F5" s="41">
        <f t="shared" si="1"/>
        <v>1.2279626193393784</v>
      </c>
      <c r="G5" s="42">
        <f t="shared" si="2"/>
        <v>-1.0244976150564078E-4</v>
      </c>
    </row>
    <row r="6" spans="4:7" x14ac:dyDescent="0.3">
      <c r="D6" s="40">
        <v>15</v>
      </c>
      <c r="E6" s="41">
        <f t="shared" si="0"/>
        <v>1.7051728361052074</v>
      </c>
      <c r="F6" s="41">
        <f t="shared" si="1"/>
        <v>1.7053462321157722</v>
      </c>
      <c r="G6" s="42">
        <f t="shared" si="2"/>
        <v>-1.7339601056476361E-4</v>
      </c>
    </row>
    <row r="7" spans="4:7" x14ac:dyDescent="0.3">
      <c r="D7" s="40">
        <v>20</v>
      </c>
      <c r="E7" s="41">
        <f t="shared" si="0"/>
        <v>2.3383399784500187</v>
      </c>
      <c r="F7" s="41">
        <f t="shared" si="1"/>
        <v>2.3382812709274461</v>
      </c>
      <c r="G7" s="42">
        <f t="shared" si="2"/>
        <v>5.8707522572643001E-5</v>
      </c>
    </row>
    <row r="8" spans="4:7" x14ac:dyDescent="0.3">
      <c r="D8" s="40">
        <v>25</v>
      </c>
      <c r="E8" s="41">
        <f t="shared" si="0"/>
        <v>3.1685314122754349</v>
      </c>
      <c r="F8" s="41">
        <f t="shared" si="1"/>
        <v>3.1677777175068473</v>
      </c>
      <c r="G8" s="42">
        <f t="shared" si="2"/>
        <v>7.5369476858755391E-4</v>
      </c>
    </row>
    <row r="9" spans="4:7" x14ac:dyDescent="0.3">
      <c r="D9" s="40">
        <v>30</v>
      </c>
      <c r="E9" s="41">
        <f t="shared" si="0"/>
        <v>4.2451257162522902</v>
      </c>
      <c r="F9" s="41">
        <f t="shared" si="1"/>
        <v>4.2430650587590133</v>
      </c>
      <c r="G9" s="42">
        <f t="shared" si="2"/>
        <v>2.0606574932768851E-3</v>
      </c>
    </row>
    <row r="10" spans="4:7" x14ac:dyDescent="0.3">
      <c r="D10" s="40">
        <v>35</v>
      </c>
      <c r="E10" s="41">
        <f t="shared" si="0"/>
        <v>5.6267520636765465</v>
      </c>
      <c r="F10" s="41">
        <f t="shared" si="1"/>
        <v>5.6226812384961216</v>
      </c>
      <c r="G10" s="42">
        <f t="shared" si="2"/>
        <v>4.0708251804248974E-3</v>
      </c>
    </row>
    <row r="11" spans="4:7" x14ac:dyDescent="0.3">
      <c r="D11" s="40">
        <v>40</v>
      </c>
      <c r="E11" s="41">
        <f t="shared" si="0"/>
        <v>7.3823596048986095</v>
      </c>
      <c r="F11" s="41">
        <f t="shared" si="1"/>
        <v>7.3756135930620479</v>
      </c>
      <c r="G11" s="42">
        <f t="shared" si="2"/>
        <v>6.7460118365616495E-3</v>
      </c>
    </row>
    <row r="12" spans="4:7" x14ac:dyDescent="0.3">
      <c r="D12" s="40">
        <v>45</v>
      </c>
      <c r="E12" s="41">
        <f t="shared" si="0"/>
        <v>9.5922995000613707</v>
      </c>
      <c r="F12" s="41">
        <f t="shared" si="1"/>
        <v>9.5824827423553511</v>
      </c>
      <c r="G12" s="42">
        <f t="shared" si="2"/>
        <v>9.8167577060195299E-3</v>
      </c>
    </row>
    <row r="13" spans="4:7" ht="15" thickBot="1" x14ac:dyDescent="0.35">
      <c r="D13" s="43">
        <v>50</v>
      </c>
      <c r="E13" s="44">
        <f t="shared" si="0"/>
        <v>12.349403510283219</v>
      </c>
      <c r="F13" s="44">
        <f t="shared" si="1"/>
        <v>12.336759539593533</v>
      </c>
      <c r="G13" s="45">
        <f t="shared" si="2"/>
        <v>1.2643970689685702E-2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VPD &amp; AHD</vt:lpstr>
      <vt:lpstr>Eq1&amp;2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2026-03-13T01:57:42Z</dcterms:modified>
</cp:coreProperties>
</file>