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3D2C43D5-96EC-44AA-88E9-D80B19C897B2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F7" i="1"/>
  <c r="L3" i="1"/>
  <c r="L2" i="1"/>
  <c r="D6" i="1" l="1"/>
  <c r="D8" i="1" s="1"/>
  <c r="D9" i="1" l="1"/>
  <c r="D7" i="1" l="1"/>
  <c r="D10" i="1" l="1"/>
  <c r="K7" i="1" s="1"/>
  <c r="F10" i="1" l="1"/>
  <c r="K10" i="1" s="1"/>
  <c r="D12" i="1"/>
  <c r="F9" i="1"/>
  <c r="K9" i="1" s="1"/>
  <c r="D11" i="1"/>
  <c r="F11" i="1" s="1"/>
  <c r="K12" i="1" l="1"/>
</calcChain>
</file>

<file path=xl/sharedStrings.xml><?xml version="1.0" encoding="utf-8"?>
<sst xmlns="http://schemas.openxmlformats.org/spreadsheetml/2006/main" count="66" uniqueCount="57">
  <si>
    <t>Pw</t>
    <phoneticPr fontId="1" type="noConversion"/>
  </si>
  <si>
    <t>RH</t>
    <phoneticPr fontId="1" type="noConversion"/>
  </si>
  <si>
    <t>T</t>
    <phoneticPr fontId="1" type="noConversion"/>
  </si>
  <si>
    <t>AH</t>
    <phoneticPr fontId="1" type="noConversion"/>
  </si>
  <si>
    <t>AHD</t>
    <phoneticPr fontId="1" type="noConversion"/>
  </si>
  <si>
    <t>kPa</t>
    <phoneticPr fontId="1" type="noConversion"/>
  </si>
  <si>
    <t>deg.C</t>
    <phoneticPr fontId="1" type="noConversion"/>
  </si>
  <si>
    <t>%</t>
    <phoneticPr fontId="1" type="noConversion"/>
  </si>
  <si>
    <t>Pa</t>
    <phoneticPr fontId="1" type="noConversion"/>
  </si>
  <si>
    <t>kg/kgDA</t>
    <phoneticPr fontId="1" type="noConversion"/>
  </si>
  <si>
    <t>g/kgDA</t>
    <phoneticPr fontId="1" type="noConversion"/>
  </si>
  <si>
    <t>DOS</t>
    <phoneticPr fontId="1" type="noConversion"/>
  </si>
  <si>
    <t>相對溼度</t>
    <phoneticPr fontId="1" type="noConversion"/>
  </si>
  <si>
    <t>飽和度</t>
    <phoneticPr fontId="1" type="noConversion"/>
  </si>
  <si>
    <t>飽和蒸汽壓</t>
    <phoneticPr fontId="1" type="noConversion"/>
  </si>
  <si>
    <t>乾球溫度</t>
    <phoneticPr fontId="1" type="noConversion"/>
  </si>
  <si>
    <t>蒸汽壓</t>
    <phoneticPr fontId="1" type="noConversion"/>
  </si>
  <si>
    <t>飽和絕對溼度</t>
    <phoneticPr fontId="1" type="noConversion"/>
  </si>
  <si>
    <t>絕對溼度</t>
    <phoneticPr fontId="1" type="noConversion"/>
  </si>
  <si>
    <t>飽差</t>
    <phoneticPr fontId="1" type="noConversion"/>
  </si>
  <si>
    <t>大氣壓力</t>
    <phoneticPr fontId="1" type="noConversion"/>
  </si>
  <si>
    <t>Pws = f(T) = 0.61121 exp((18.678 – (T / 234.5)) * (T / (257.14 + T)))   .. . for  T &gt; 0 oC</t>
  </si>
  <si>
    <t>Pw= Pws * (RH/100)</t>
    <phoneticPr fontId="1" type="noConversion"/>
  </si>
  <si>
    <t>VPDa = Pws - Pw = Pws * (1-RH/100)</t>
    <phoneticPr fontId="1" type="noConversion"/>
  </si>
  <si>
    <t>AHs   = 0.62198 * Pws / (Pa - Pws)</t>
    <phoneticPr fontId="1" type="noConversion"/>
  </si>
  <si>
    <t>AH    = 0.62198 * Pw / (Pa - Pw)</t>
    <phoneticPr fontId="1" type="noConversion"/>
  </si>
  <si>
    <t>AHDa = AHs – AH = 0.62198 * [Pws / (Pa - Pws) - Pw / (Pa - Pw)]</t>
    <phoneticPr fontId="1" type="noConversion"/>
  </si>
  <si>
    <t>RH = Pw / Pws</t>
    <phoneticPr fontId="1" type="noConversion"/>
  </si>
  <si>
    <t>DOS = AH / AHs</t>
    <phoneticPr fontId="1" type="noConversion"/>
  </si>
  <si>
    <t>蒸汽壓差</t>
    <phoneticPr fontId="1" type="noConversion"/>
  </si>
  <si>
    <t>VPD</t>
    <phoneticPr fontId="1" type="noConversion"/>
  </si>
  <si>
    <t>Pws</t>
    <phoneticPr fontId="1" type="noConversion"/>
  </si>
  <si>
    <t>Ra</t>
    <phoneticPr fontId="1" type="noConversion"/>
  </si>
  <si>
    <t>J/kg.K</t>
    <phoneticPr fontId="1" type="noConversion"/>
  </si>
  <si>
    <t>g/m3</t>
    <phoneticPr fontId="1" type="noConversion"/>
  </si>
  <si>
    <t>where P in Pa, T in K</t>
    <phoneticPr fontId="1" type="noConversion"/>
  </si>
  <si>
    <t>VDs</t>
    <phoneticPr fontId="1" type="noConversion"/>
  </si>
  <si>
    <t>m3/kgDA</t>
    <phoneticPr fontId="1" type="noConversion"/>
  </si>
  <si>
    <t>SV=(1/P) Ra T (1+1.6078 AH) / (1+AH)</t>
    <phoneticPr fontId="1" type="noConversion"/>
  </si>
  <si>
    <t>SV</t>
    <phoneticPr fontId="1" type="noConversion"/>
  </si>
  <si>
    <t>氣體常數</t>
    <phoneticPr fontId="1" type="noConversion"/>
  </si>
  <si>
    <t>比容</t>
    <phoneticPr fontId="1" type="noConversion"/>
  </si>
  <si>
    <t>蒸汽密度</t>
    <phoneticPr fontId="1" type="noConversion"/>
  </si>
  <si>
    <t>飽和蒸汽密度</t>
    <phoneticPr fontId="1" type="noConversion"/>
  </si>
  <si>
    <t>VD: vapor density</t>
    <phoneticPr fontId="1" type="noConversion"/>
  </si>
  <si>
    <t>AHs</t>
    <phoneticPr fontId="1" type="noConversion"/>
  </si>
  <si>
    <t>DOS=VD / VDs</t>
    <phoneticPr fontId="1" type="noConversion"/>
  </si>
  <si>
    <t>VD= AH / SV</t>
    <phoneticPr fontId="1" type="noConversion"/>
  </si>
  <si>
    <t>DOS</t>
    <phoneticPr fontId="1" type="noConversion"/>
  </si>
  <si>
    <t xml:space="preserve">VD </t>
    <phoneticPr fontId="1" type="noConversion"/>
  </si>
  <si>
    <t>VDs= AHs / SV</t>
    <phoneticPr fontId="1" type="noConversion"/>
  </si>
  <si>
    <t>h=1.006 t + AH (2501 + 1.805 t)</t>
    <phoneticPr fontId="1" type="noConversion"/>
  </si>
  <si>
    <t>kJ/kg</t>
    <phoneticPr fontId="1" type="noConversion"/>
  </si>
  <si>
    <r>
      <t>h</t>
    </r>
    <r>
      <rPr>
        <vertAlign val="subscript"/>
        <sz val="12"/>
        <color rgb="FF000000"/>
        <rFont val="Calibri"/>
        <family val="2"/>
      </rPr>
      <t>fg</t>
    </r>
    <r>
      <rPr>
        <sz val="12"/>
        <color rgb="FF000000"/>
        <rFont val="Calibri"/>
        <family val="2"/>
      </rPr>
      <t>=2501 – 2.42 t</t>
    </r>
    <phoneticPr fontId="1" type="noConversion"/>
  </si>
  <si>
    <t>tdp=-35.957-1.8726*Ln(Pw)+1.1689*(Ln(Pw))^2</t>
    <phoneticPr fontId="1" type="noConversion"/>
  </si>
  <si>
    <t>Pa</t>
    <phoneticPr fontId="1" type="noConversion"/>
  </si>
  <si>
    <t>deg.C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</si>
</sst>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"/>
    <numFmt numFmtId="182" formatCode="0.000"/>
  </numFmts>
  <fonts count="9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1"/>
      <color rgb="FFFF0000"/>
      <name val="標楷體"/>
      <family val="4"/>
      <charset val="136"/>
    </font>
    <font>
      <b/>
      <sz val="11"/>
      <color rgb="FFFF0000"/>
      <name val="Times New Roman"/>
      <family val="1"/>
    </font>
    <font>
      <sz val="12"/>
      <color rgb="FF000000"/>
      <name val="Calibri"/>
      <family val="2"/>
    </font>
    <font>
      <vertAlign val="subscript"/>
      <sz val="12"/>
      <color rgb="FF000000"/>
      <name val="Calibri"/>
      <family val="2"/>
    </font>
    <font>
      <b/>
      <sz val="8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3" fillId="0" borderId="3" xfId="0" applyFont="1" applyBorder="1"/>
    <xf numFmtId="0" fontId="2" fillId="0" borderId="4" xfId="0" applyFont="1" applyBorder="1"/>
    <xf numFmtId="0" fontId="3" fillId="0" borderId="0" xfId="0" applyFont="1" applyBorder="1"/>
    <xf numFmtId="0" fontId="3" fillId="2" borderId="0" xfId="0" applyFont="1" applyFill="1" applyBorder="1"/>
    <xf numFmtId="0" fontId="3" fillId="0" borderId="5" xfId="0" applyFont="1" applyBorder="1"/>
    <xf numFmtId="0" fontId="2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176" fontId="3" fillId="0" borderId="0" xfId="0" applyNumberFormat="1" applyFont="1" applyBorder="1"/>
    <xf numFmtId="177" fontId="3" fillId="0" borderId="0" xfId="0" applyNumberFormat="1" applyFont="1" applyBorder="1"/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4" xfId="0" applyFont="1" applyBorder="1"/>
    <xf numFmtId="0" fontId="5" fillId="0" borderId="0" xfId="0" applyFont="1" applyBorder="1"/>
    <xf numFmtId="176" fontId="5" fillId="0" borderId="0" xfId="0" applyNumberFormat="1" applyFont="1" applyBorder="1"/>
    <xf numFmtId="177" fontId="5" fillId="0" borderId="0" xfId="0" applyNumberFormat="1" applyFont="1" applyBorder="1"/>
    <xf numFmtId="0" fontId="5" fillId="0" borderId="5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82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176" fontId="3" fillId="0" borderId="7" xfId="0" applyNumberFormat="1" applyFont="1" applyBorder="1"/>
    <xf numFmtId="176" fontId="0" fillId="0" borderId="7" xfId="0" applyNumberFormat="1" applyBorder="1"/>
    <xf numFmtId="0" fontId="0" fillId="3" borderId="0" xfId="0" applyFill="1" applyBorder="1"/>
    <xf numFmtId="182" fontId="0" fillId="3" borderId="0" xfId="0" applyNumberFormat="1" applyFill="1" applyBorder="1"/>
    <xf numFmtId="0" fontId="0" fillId="3" borderId="5" xfId="0" applyFill="1" applyBorder="1"/>
    <xf numFmtId="0" fontId="6" fillId="0" borderId="1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182" fontId="0" fillId="0" borderId="7" xfId="0" applyNumberFormat="1" applyBorder="1"/>
    <xf numFmtId="0" fontId="8" fillId="0" borderId="6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1781</xdr:colOff>
      <xdr:row>8</xdr:row>
      <xdr:rowOff>8976</xdr:rowOff>
    </xdr:from>
    <xdr:to>
      <xdr:col>17</xdr:col>
      <xdr:colOff>537213</xdr:colOff>
      <xdr:row>19</xdr:row>
      <xdr:rowOff>176266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13E6FC6A-9A68-49B6-9FB9-FDEFD54793AC}"/>
            </a:ext>
          </a:extLst>
        </xdr:cNvPr>
        <xdr:cNvSpPr/>
      </xdr:nvSpPr>
      <xdr:spPr>
        <a:xfrm>
          <a:off x="9266431" y="1425026"/>
          <a:ext cx="1094232" cy="219929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tabSelected="1" workbookViewId="0">
      <selection sqref="A1:N21"/>
    </sheetView>
  </sheetViews>
  <sheetFormatPr defaultRowHeight="14.5" x14ac:dyDescent="0.3"/>
  <cols>
    <col min="2" max="2" width="14.09765625" customWidth="1"/>
    <col min="4" max="4" width="9.69921875" bestFit="1" customWidth="1"/>
    <col min="8" max="8" width="1.296875" customWidth="1"/>
    <col min="9" max="9" width="13.3984375" customWidth="1"/>
    <col min="11" max="11" width="13.5" customWidth="1"/>
  </cols>
  <sheetData>
    <row r="1" spans="2:13" ht="15" thickBot="1" x14ac:dyDescent="0.35"/>
    <row r="2" spans="2:13" ht="17.5" x14ac:dyDescent="0.3">
      <c r="B2" s="1" t="s">
        <v>20</v>
      </c>
      <c r="C2" s="2" t="s">
        <v>8</v>
      </c>
      <c r="D2" s="3">
        <v>101.325</v>
      </c>
      <c r="E2" s="2" t="s">
        <v>5</v>
      </c>
      <c r="F2" s="2"/>
      <c r="G2" s="4"/>
      <c r="I2" s="37" t="s">
        <v>53</v>
      </c>
      <c r="J2" s="22"/>
      <c r="K2" s="22"/>
      <c r="L2" s="22">
        <f>2501-2.42 *D3</f>
        <v>2452.6</v>
      </c>
      <c r="M2" s="23" t="s">
        <v>52</v>
      </c>
    </row>
    <row r="3" spans="2:13" ht="15.5" x14ac:dyDescent="0.3">
      <c r="B3" s="5" t="s">
        <v>15</v>
      </c>
      <c r="C3" s="6" t="s">
        <v>2</v>
      </c>
      <c r="D3" s="7">
        <v>20</v>
      </c>
      <c r="E3" s="6" t="s">
        <v>6</v>
      </c>
      <c r="F3" s="6"/>
      <c r="G3" s="8"/>
      <c r="I3" s="38" t="s">
        <v>51</v>
      </c>
      <c r="J3" s="25"/>
      <c r="K3" s="25"/>
      <c r="L3" s="27">
        <f>1.006*D3 + D10*(2501+1.805*D3)</f>
        <v>38.541094483747614</v>
      </c>
      <c r="M3" s="26" t="s">
        <v>52</v>
      </c>
    </row>
    <row r="4" spans="2:13" ht="15" thickBot="1" x14ac:dyDescent="0.35">
      <c r="B4" s="5" t="s">
        <v>12</v>
      </c>
      <c r="C4" s="6" t="s">
        <v>1</v>
      </c>
      <c r="D4" s="7">
        <v>50</v>
      </c>
      <c r="E4" s="6" t="s">
        <v>7</v>
      </c>
      <c r="F4" s="6"/>
      <c r="G4" s="8"/>
      <c r="I4" s="40" t="s">
        <v>54</v>
      </c>
      <c r="J4" s="29"/>
      <c r="K4" s="29"/>
      <c r="L4" s="39">
        <f>-35.957-1.8726*LN(F7)+1.1689*(LN(F7))^2</f>
        <v>9.1438986025667504</v>
      </c>
      <c r="M4" s="30" t="s">
        <v>56</v>
      </c>
    </row>
    <row r="5" spans="2:13" ht="5" customHeight="1" x14ac:dyDescent="0.3">
      <c r="B5" s="9"/>
      <c r="C5" s="10"/>
      <c r="D5" s="10"/>
      <c r="E5" s="10"/>
      <c r="F5" s="10"/>
      <c r="G5" s="11"/>
      <c r="I5" s="9"/>
      <c r="J5" s="34"/>
      <c r="K5" s="35"/>
      <c r="L5" s="36"/>
    </row>
    <row r="6" spans="2:13" x14ac:dyDescent="0.3">
      <c r="B6" s="5" t="s">
        <v>14</v>
      </c>
      <c r="C6" s="6" t="s">
        <v>31</v>
      </c>
      <c r="D6" s="12">
        <f>0.61121*EXP((18.678-(D3/234.5))*(D3/(257.14+D3)))</f>
        <v>2.3383399784500187</v>
      </c>
      <c r="E6" s="6" t="s">
        <v>5</v>
      </c>
      <c r="F6" s="6"/>
      <c r="G6" s="8"/>
      <c r="I6" s="5" t="s">
        <v>40</v>
      </c>
      <c r="J6" s="25" t="s">
        <v>32</v>
      </c>
      <c r="K6" s="31">
        <v>287.05500000000001</v>
      </c>
      <c r="L6" s="26" t="s">
        <v>33</v>
      </c>
    </row>
    <row r="7" spans="2:13" x14ac:dyDescent="0.3">
      <c r="B7" s="5" t="s">
        <v>16</v>
      </c>
      <c r="C7" s="6" t="s">
        <v>0</v>
      </c>
      <c r="D7" s="12">
        <f>D6*D4/100</f>
        <v>1.1691699892250094</v>
      </c>
      <c r="E7" s="6" t="s">
        <v>5</v>
      </c>
      <c r="F7" s="6">
        <f>D7*1000</f>
        <v>1169.1699892250094</v>
      </c>
      <c r="G7" s="8" t="s">
        <v>55</v>
      </c>
      <c r="I7" s="5" t="s">
        <v>41</v>
      </c>
      <c r="J7" s="25" t="s">
        <v>39</v>
      </c>
      <c r="K7" s="27">
        <f>1/D2/1000*K6*(D3+273.15)*(1+1.6078*D10)/(1+D10)</f>
        <v>0.83413624500707084</v>
      </c>
      <c r="L7" s="26" t="s">
        <v>37</v>
      </c>
    </row>
    <row r="8" spans="2:13" x14ac:dyDescent="0.3">
      <c r="B8" s="17" t="s">
        <v>29</v>
      </c>
      <c r="C8" s="18" t="s">
        <v>30</v>
      </c>
      <c r="D8" s="19">
        <f>D6*(1-D4/100)</f>
        <v>1.1691699892250094</v>
      </c>
      <c r="E8" s="18" t="s">
        <v>5</v>
      </c>
      <c r="G8" s="8"/>
      <c r="I8" s="5"/>
      <c r="J8" s="25"/>
      <c r="K8" s="27"/>
      <c r="L8" s="26"/>
    </row>
    <row r="9" spans="2:13" x14ac:dyDescent="0.3">
      <c r="B9" s="5" t="s">
        <v>17</v>
      </c>
      <c r="C9" s="6" t="s">
        <v>45</v>
      </c>
      <c r="D9" s="12">
        <f>0.62198 * D6 / (D2 - D6)</f>
        <v>1.4692895986991691E-2</v>
      </c>
      <c r="E9" s="6" t="s">
        <v>9</v>
      </c>
      <c r="F9" s="13">
        <f>D9*1000</f>
        <v>14.69289598699169</v>
      </c>
      <c r="G9" s="8" t="s">
        <v>10</v>
      </c>
      <c r="I9" s="5" t="s">
        <v>43</v>
      </c>
      <c r="J9" s="25" t="s">
        <v>36</v>
      </c>
      <c r="K9" s="27">
        <f>F9/K7</f>
        <v>17.614503715597614</v>
      </c>
      <c r="L9" s="26" t="s">
        <v>34</v>
      </c>
    </row>
    <row r="10" spans="2:13" x14ac:dyDescent="0.3">
      <c r="B10" s="5" t="s">
        <v>18</v>
      </c>
      <c r="C10" s="6" t="s">
        <v>3</v>
      </c>
      <c r="D10" s="12">
        <f>0.62198 * D7 / (D2 - D7)</f>
        <v>7.2606891662715736E-3</v>
      </c>
      <c r="E10" s="6" t="s">
        <v>9</v>
      </c>
      <c r="F10" s="13">
        <f t="shared" ref="F10:F11" si="0">D10*1000</f>
        <v>7.2606891662715736</v>
      </c>
      <c r="G10" s="8" t="s">
        <v>10</v>
      </c>
      <c r="I10" s="5" t="s">
        <v>42</v>
      </c>
      <c r="J10" s="25" t="s">
        <v>49</v>
      </c>
      <c r="K10" s="27">
        <f>F10/K7</f>
        <v>8.7044403234270504</v>
      </c>
      <c r="L10" s="26" t="s">
        <v>34</v>
      </c>
    </row>
    <row r="11" spans="2:13" x14ac:dyDescent="0.3">
      <c r="B11" s="17" t="s">
        <v>19</v>
      </c>
      <c r="C11" s="18" t="s">
        <v>4</v>
      </c>
      <c r="D11" s="19">
        <f>D9-D10</f>
        <v>7.4322068207201171E-3</v>
      </c>
      <c r="E11" s="18" t="s">
        <v>9</v>
      </c>
      <c r="F11" s="20">
        <f t="shared" si="0"/>
        <v>7.4322068207201175</v>
      </c>
      <c r="G11" s="21" t="s">
        <v>10</v>
      </c>
      <c r="I11" s="24"/>
      <c r="J11" s="25"/>
      <c r="K11" s="25"/>
      <c r="L11" s="26"/>
    </row>
    <row r="12" spans="2:13" ht="15" thickBot="1" x14ac:dyDescent="0.35">
      <c r="B12" s="14" t="s">
        <v>13</v>
      </c>
      <c r="C12" s="15" t="s">
        <v>11</v>
      </c>
      <c r="D12" s="32">
        <f>D10/D9</f>
        <v>0.49416324546908941</v>
      </c>
      <c r="E12" s="15"/>
      <c r="F12" s="15"/>
      <c r="G12" s="16"/>
      <c r="I12" s="28"/>
      <c r="J12" s="29" t="s">
        <v>48</v>
      </c>
      <c r="K12" s="33">
        <f>K10/K9</f>
        <v>0.49416324546908935</v>
      </c>
      <c r="L12" s="30"/>
    </row>
    <row r="14" spans="2:13" x14ac:dyDescent="0.3">
      <c r="B14" t="s">
        <v>21</v>
      </c>
    </row>
    <row r="15" spans="2:13" x14ac:dyDescent="0.3">
      <c r="B15" t="s">
        <v>22</v>
      </c>
      <c r="I15" s="25" t="s">
        <v>38</v>
      </c>
    </row>
    <row r="16" spans="2:13" x14ac:dyDescent="0.3">
      <c r="B16" t="s">
        <v>23</v>
      </c>
      <c r="J16" s="27" t="s">
        <v>35</v>
      </c>
    </row>
    <row r="17" spans="2:9" x14ac:dyDescent="0.3">
      <c r="B17" t="s">
        <v>24</v>
      </c>
      <c r="I17" t="s">
        <v>44</v>
      </c>
    </row>
    <row r="18" spans="2:9" x14ac:dyDescent="0.3">
      <c r="B18" t="s">
        <v>25</v>
      </c>
      <c r="I18" t="s">
        <v>50</v>
      </c>
    </row>
    <row r="19" spans="2:9" x14ac:dyDescent="0.3">
      <c r="B19" t="s">
        <v>26</v>
      </c>
      <c r="I19" t="s">
        <v>47</v>
      </c>
    </row>
    <row r="20" spans="2:9" x14ac:dyDescent="0.3">
      <c r="B20" t="s">
        <v>27</v>
      </c>
    </row>
    <row r="21" spans="2:9" x14ac:dyDescent="0.3">
      <c r="B21" t="s">
        <v>28</v>
      </c>
      <c r="I21" t="s">
        <v>46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2022-10-10T06:53:40Z</dcterms:modified>
</cp:coreProperties>
</file>