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html\digital CEA\"/>
    </mc:Choice>
  </mc:AlternateContent>
  <xr:revisionPtr revIDLastSave="0" documentId="13_ncr:1_{461C98A7-4016-493A-98B1-D060075D6EE9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氣孔導度vsTE" sheetId="1" r:id="rId1"/>
    <sheet name="VPDvsT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3" i="2" l="1"/>
  <c r="W12" i="2"/>
  <c r="T13" i="2"/>
  <c r="T12" i="2"/>
  <c r="Q10" i="2"/>
  <c r="Q11" i="2"/>
  <c r="Q12" i="2"/>
  <c r="Q13" i="2"/>
  <c r="Q14" i="2"/>
  <c r="Q15" i="2"/>
  <c r="Q16" i="2"/>
  <c r="Q17" i="2"/>
  <c r="Q18" i="2"/>
  <c r="Q9" i="2"/>
  <c r="N10" i="2"/>
  <c r="N11" i="2"/>
  <c r="N12" i="2"/>
  <c r="N13" i="2"/>
  <c r="N14" i="2"/>
  <c r="N15" i="2"/>
  <c r="N16" i="2"/>
  <c r="N17" i="2"/>
  <c r="N9" i="2"/>
  <c r="K12" i="1" l="1"/>
  <c r="K40" i="1"/>
  <c r="K41" i="1" s="1"/>
  <c r="K39" i="1"/>
  <c r="J10" i="1" l="1"/>
  <c r="J11" i="1" l="1"/>
  <c r="J12" i="1"/>
  <c r="J13" i="1"/>
  <c r="J14" i="1"/>
  <c r="J15" i="1"/>
  <c r="K15" i="1" s="1"/>
  <c r="J16" i="1"/>
  <c r="I11" i="1"/>
  <c r="I12" i="1"/>
  <c r="I13" i="1"/>
  <c r="K13" i="1" s="1"/>
  <c r="I14" i="1"/>
  <c r="K14" i="1" s="1"/>
  <c r="I15" i="1"/>
  <c r="I16" i="1"/>
  <c r="I10" i="1"/>
  <c r="K10" i="1" s="1"/>
  <c r="K11" i="1" l="1"/>
  <c r="K16" i="1"/>
</calcChain>
</file>

<file path=xl/sharedStrings.xml><?xml version="1.0" encoding="utf-8"?>
<sst xmlns="http://schemas.openxmlformats.org/spreadsheetml/2006/main" count="47" uniqueCount="34">
  <si>
    <t>Net Photosynthetic rate (Pn)</t>
    <phoneticPr fontId="1" type="noConversion"/>
  </si>
  <si>
    <t xml:space="preserve">Stomatal Conductance </t>
    <phoneticPr fontId="1" type="noConversion"/>
  </si>
  <si>
    <t>Pn</t>
    <phoneticPr fontId="1" type="noConversion"/>
  </si>
  <si>
    <t>TE</t>
    <phoneticPr fontId="1" type="noConversion"/>
  </si>
  <si>
    <t>TE = Pn / (Tr*1000)</t>
    <phoneticPr fontId="1" type="noConversion"/>
  </si>
  <si>
    <t>Tr</t>
    <phoneticPr fontId="1" type="noConversion"/>
  </si>
  <si>
    <t>Tr = -6.1+ 13.35/(1+EXP(-(Gs-0.005)/0.08))</t>
    <phoneticPr fontId="1" type="noConversion"/>
  </si>
  <si>
    <t>Pn = -3.934+58.98 * Gs^0.5</t>
    <phoneticPr fontId="1" type="noConversion"/>
  </si>
  <si>
    <t xml:space="preserve">Transpiration rate </t>
    <phoneticPr fontId="1" type="noConversion"/>
  </si>
  <si>
    <t>TE also termed Water Use Efficiency (WUE)</t>
    <phoneticPr fontId="1" type="noConversion"/>
  </si>
  <si>
    <t>Following Figures are relationship between stomatal conductance, transpiration and photosynthesis in 28 sugarcane genotypes, n=360</t>
    <phoneticPr fontId="1" type="noConversion"/>
  </si>
  <si>
    <t>range: 0~0.7</t>
    <phoneticPr fontId="1" type="noConversion"/>
  </si>
  <si>
    <r>
      <rPr>
        <sz val="12"/>
        <color theme="1"/>
        <rFont val="標楷體"/>
        <family val="4"/>
        <charset val="136"/>
      </rPr>
      <t>已知</t>
    </r>
    <phoneticPr fontId="1" type="noConversion"/>
  </si>
  <si>
    <r>
      <rPr>
        <sz val="12"/>
        <color theme="1"/>
        <rFont val="標楷體"/>
        <family val="4"/>
        <charset val="136"/>
      </rPr>
      <t>推導</t>
    </r>
    <phoneticPr fontId="1" type="noConversion"/>
  </si>
  <si>
    <r>
      <rPr>
        <sz val="12"/>
        <color rgb="FF595959"/>
        <rFont val="標楷體"/>
        <family val="4"/>
        <charset val="136"/>
      </rPr>
      <t>光合速率</t>
    </r>
    <r>
      <rPr>
        <sz val="12"/>
        <color rgb="FF595959"/>
        <rFont val="Times New Roman"/>
        <family val="1"/>
      </rPr>
      <t xml:space="preserve"> (Pn, μmol.m</t>
    </r>
    <r>
      <rPr>
        <vertAlign val="superscript"/>
        <sz val="12"/>
        <color rgb="FF595959"/>
        <rFont val="Times New Roman"/>
        <family val="1"/>
      </rPr>
      <t>-2</t>
    </r>
    <r>
      <rPr>
        <sz val="12"/>
        <color rgb="FF595959"/>
        <rFont val="Times New Roman"/>
        <family val="1"/>
      </rPr>
      <t>.s</t>
    </r>
    <r>
      <rPr>
        <vertAlign val="superscript"/>
        <sz val="12"/>
        <color rgb="FF595959"/>
        <rFont val="Times New Roman"/>
        <family val="1"/>
      </rPr>
      <t>-1</t>
    </r>
    <r>
      <rPr>
        <sz val="12"/>
        <color rgb="FF595959"/>
        <rFont val="Times New Roman"/>
        <family val="1"/>
      </rPr>
      <t xml:space="preserve">) </t>
    </r>
    <phoneticPr fontId="1" type="noConversion"/>
  </si>
  <si>
    <r>
      <rPr>
        <sz val="12"/>
        <color rgb="FF595959"/>
        <rFont val="標楷體"/>
        <family val="4"/>
        <charset val="136"/>
      </rPr>
      <t>蒸散速率</t>
    </r>
    <r>
      <rPr>
        <sz val="12"/>
        <color rgb="FF595959"/>
        <rFont val="Times New Roman"/>
        <family val="1"/>
      </rPr>
      <t xml:space="preserve"> (Tr, mmol.m</t>
    </r>
    <r>
      <rPr>
        <vertAlign val="superscript"/>
        <sz val="12"/>
        <color rgb="FF595959"/>
        <rFont val="Times New Roman"/>
        <family val="1"/>
      </rPr>
      <t>-2</t>
    </r>
    <r>
      <rPr>
        <sz val="12"/>
        <color rgb="FF595959"/>
        <rFont val="Times New Roman"/>
        <family val="1"/>
      </rPr>
      <t>.s</t>
    </r>
    <r>
      <rPr>
        <vertAlign val="superscript"/>
        <sz val="12"/>
        <color rgb="FF595959"/>
        <rFont val="Times New Roman"/>
        <family val="1"/>
      </rPr>
      <t>-1</t>
    </r>
    <r>
      <rPr>
        <sz val="12"/>
        <color rgb="FF595959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</si>
  <si>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蒸散效率</t>
    </r>
    <r>
      <rPr>
        <sz val="12"/>
        <color theme="1"/>
        <rFont val="Times New Roman"/>
        <family val="1"/>
      </rPr>
      <t xml:space="preserve"> (TE)</t>
    </r>
    <phoneticPr fontId="1" type="noConversion"/>
  </si>
  <si>
    <t>Calculating Transpiration Efficiency (TE) of Sugarcane</t>
    <phoneticPr fontId="1" type="noConversion"/>
  </si>
  <si>
    <r>
      <t>甘蔗葉片的氣孔導度 (g</t>
    </r>
    <r>
      <rPr>
        <vertAlign val="subscript"/>
        <sz val="12"/>
        <color theme="1"/>
        <rFont val="標楷體"/>
        <family val="4"/>
        <charset val="136"/>
      </rPr>
      <t>s</t>
    </r>
    <r>
      <rPr>
        <sz val="12"/>
        <color theme="1"/>
        <rFont val="標楷體"/>
        <family val="4"/>
        <charset val="136"/>
      </rPr>
      <t>, mol.m</t>
    </r>
    <r>
      <rPr>
        <vertAlign val="superscript"/>
        <sz val="12"/>
        <color theme="1"/>
        <rFont val="標楷體"/>
        <family val="4"/>
        <charset val="136"/>
      </rPr>
      <t>-2</t>
    </r>
    <r>
      <rPr>
        <sz val="12"/>
        <color theme="1"/>
        <rFont val="標楷體"/>
        <family val="4"/>
        <charset val="136"/>
      </rPr>
      <t>.s</t>
    </r>
    <r>
      <rPr>
        <vertAlign val="superscript"/>
        <sz val="12"/>
        <color theme="1"/>
        <rFont val="標楷體"/>
        <family val="4"/>
        <charset val="136"/>
      </rPr>
      <t>-1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</si>
  <si>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Given</t>
    <phoneticPr fontId="1" type="noConversion"/>
  </si>
  <si>
    <t>VPD</t>
    <phoneticPr fontId="1" type="noConversion"/>
  </si>
  <si>
    <t>Pn = -1.559+4.389*Tr</t>
    <phoneticPr fontId="1" type="noConversion"/>
  </si>
  <si>
    <t>Given VPD derive TE</t>
    <phoneticPr fontId="1" type="noConversion"/>
  </si>
  <si>
    <t>TE =7.2 - 0.81*VPD</t>
    <phoneticPr fontId="1" type="noConversion"/>
  </si>
  <si>
    <t>VPD range: 0~9</t>
    <phoneticPr fontId="1" type="noConversion"/>
  </si>
  <si>
    <t>Tr range: 0~10</t>
    <phoneticPr fontId="1" type="noConversion"/>
  </si>
  <si>
    <t>VPD = (7.2-TE)/0.81</t>
    <phoneticPr fontId="1" type="noConversion"/>
  </si>
  <si>
    <t>Tr = (Pn + 1.559)/4.389</t>
    <phoneticPr fontId="1" type="noConversion"/>
  </si>
  <si>
    <t>Given TE derive VPD</t>
    <phoneticPr fontId="1" type="noConversion"/>
  </si>
  <si>
    <t>TE range: 0~8</t>
    <phoneticPr fontId="1" type="noConversion"/>
  </si>
  <si>
    <t>Pn range: 0~45</t>
    <phoneticPr fontId="1" type="noConversion"/>
  </si>
  <si>
    <t>Derive</t>
    <phoneticPr fontId="1" type="noConversion"/>
  </si>
  <si>
    <t>Given Tr derive Pn</t>
    <phoneticPr fontId="1" type="noConversion"/>
  </si>
  <si>
    <t>Given Pn derive 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</si>
</sst>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.0"/>
  </numFmts>
  <fonts count="1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8"/>
      <color rgb="FFFFFF00"/>
      <name val="Times New Roman"/>
      <family val="1"/>
    </font>
    <font>
      <sz val="12"/>
      <color rgb="FFFFFF00"/>
      <name val="Times New Roman"/>
      <family val="1"/>
    </font>
    <font>
      <sz val="14"/>
      <color rgb="FFFFFF00"/>
      <name val="Roboto"/>
      <family val="2"/>
    </font>
    <font>
      <sz val="12"/>
      <color rgb="FF595959"/>
      <name val="標楷體"/>
      <family val="4"/>
      <charset val="136"/>
    </font>
    <font>
      <sz val="12"/>
      <color rgb="FF595959"/>
      <name val="Times New Roman"/>
      <family val="1"/>
    </font>
    <font>
      <vertAlign val="superscript"/>
      <sz val="12"/>
      <color rgb="FF595959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Times New Roman"/>
      <family val="4"/>
      <charset val="136"/>
    </font>
    <font>
      <sz val="11"/>
      <color theme="1"/>
      <name val="Times New Roman"/>
      <family val="1"/>
    </font>
    <font>
      <sz val="12"/>
      <color rgb="FF595959"/>
      <name val="Times New Roman"/>
      <family val="4"/>
      <charset val="136"/>
    </font>
    <font>
      <vertAlign val="subscript"/>
      <sz val="12"/>
      <color theme="1"/>
      <name val="標楷體"/>
      <family val="4"/>
      <charset val="136"/>
    </font>
    <font>
      <vertAlign val="superscript"/>
      <sz val="12"/>
      <color theme="1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left" indent="1"/>
    </xf>
    <xf numFmtId="177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/>
    <xf numFmtId="2" fontId="9" fillId="0" borderId="0" xfId="0" applyNumberFormat="1" applyFont="1"/>
    <xf numFmtId="177" fontId="9" fillId="0" borderId="0" xfId="0" applyNumberFormat="1" applyFont="1"/>
    <xf numFmtId="0" fontId="9" fillId="3" borderId="1" xfId="0" applyFont="1" applyFill="1" applyBorder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readingOrder="1"/>
    </xf>
    <xf numFmtId="0" fontId="8" fillId="0" borderId="0" xfId="0" applyFont="1"/>
    <xf numFmtId="178" fontId="0" fillId="0" borderId="0" xfId="0" applyNumberFormat="1"/>
    <xf numFmtId="0" fontId="0" fillId="0" borderId="0" xfId="0" applyAlignment="1">
      <alignment horizontal="right"/>
    </xf>
    <xf numFmtId="0" fontId="0" fillId="3" borderId="1" xfId="0" applyFill="1" applyBorder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2" fontId="0" fillId="0" borderId="5" xfId="0" applyNumberFormat="1" applyBorder="1"/>
    <xf numFmtId="0" fontId="15" fillId="0" borderId="2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Pn</a:t>
            </a:r>
            <a:r>
              <a:rPr lang="en-US" altLang="zh-TW" baseline="0"/>
              <a:t> and Tr of sugarcane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氣孔導度vsTE!$I$9</c:f>
              <c:strCache>
                <c:ptCount val="1"/>
                <c:pt idx="0">
                  <c:v>Pn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氣孔導度vsTE!$H$10:$H$16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</c:numCache>
            </c:numRef>
          </c:xVal>
          <c:yVal>
            <c:numRef>
              <c:f>氣孔導度vsTE!$I$10:$I$16</c:f>
              <c:numCache>
                <c:formatCode>0.000</c:formatCode>
                <c:ptCount val="7"/>
                <c:pt idx="0">
                  <c:v>-3.9340000000000002</c:v>
                </c:pt>
                <c:pt idx="1">
                  <c:v>14.717113639673101</c:v>
                </c:pt>
                <c:pt idx="2">
                  <c:v>22.442657862587517</c:v>
                </c:pt>
                <c:pt idx="3">
                  <c:v>28.370676441654691</c:v>
                </c:pt>
                <c:pt idx="4">
                  <c:v>33.368227279346208</c:v>
                </c:pt>
                <c:pt idx="5">
                  <c:v>37.771157954382574</c:v>
                </c:pt>
                <c:pt idx="6">
                  <c:v>41.751711551862691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F6-42D4-8EEE-231C1CE3A060}"/>
            </c:ext>
          </c:extLst>
        </c:ser>
        <c:ser>
          <c:idx val="2"/>
          <c:order val="1"/>
          <c:tx>
            <c:strRef>
              <c:f>氣孔導度vsTE!$J$9</c:f>
              <c:strCache>
                <c:ptCount val="1"/>
                <c:pt idx="0">
                  <c:v>Tr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氣孔導度vsTE!$H$10:$H$16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</c:numCache>
            </c:numRef>
          </c:xVal>
          <c:yVal>
            <c:numRef>
              <c:f>氣孔導度vsTE!$J$10:$J$16</c:f>
              <c:numCache>
                <c:formatCode>0.000</c:formatCode>
                <c:ptCount val="7"/>
                <c:pt idx="0">
                  <c:v>0.36647412509774302</c:v>
                </c:pt>
                <c:pt idx="1">
                  <c:v>4.1300201351975616</c:v>
                </c:pt>
                <c:pt idx="2">
                  <c:v>6.1772277912235349</c:v>
                </c:pt>
                <c:pt idx="3">
                  <c:v>6.9239517477776698</c:v>
                </c:pt>
                <c:pt idx="4">
                  <c:v>7.1549289262444375</c:v>
                </c:pt>
                <c:pt idx="5">
                  <c:v>7.2226225737421039</c:v>
                </c:pt>
                <c:pt idx="6">
                  <c:v>7.2421447422722647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F6-42D4-8EEE-231C1CE3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39632"/>
        <c:axId val="76784320"/>
      </c:scatterChart>
      <c:valAx>
        <c:axId val="81039632"/>
        <c:scaling>
          <c:orientation val="minMax"/>
          <c:max val="0.7000000000000000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氣孔導度 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(mol.m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-2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s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-1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)</a:t>
                </a:r>
                <a:endParaRPr lang="zh-TW" altLang="en-US" sz="1200"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6784320"/>
        <c:crosses val="autoZero"/>
        <c:crossBetween val="midCat"/>
      </c:valAx>
      <c:valAx>
        <c:axId val="76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r>
                  <a:rPr lang="zh-TW" altLang="en-US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光合</a:t>
                </a:r>
                <a:r>
                  <a:rPr lang="zh-TW" altLang="zh-TW" sz="1200" b="0" i="0" u="none" strike="noStrike" baseline="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速率</a:t>
                </a:r>
                <a:r>
                  <a:rPr lang="zh-TW" altLang="en-US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 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(</a:t>
                </a:r>
                <a:r>
                  <a:rPr lang="el-GR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μ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mol.m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-2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.s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-1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) </a:t>
                </a:r>
                <a:endParaRPr lang="en-US" altLang="zh-TW" sz="1200" b="0" i="0" u="none" strike="noStrike" baseline="0">
                  <a:effectLst/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endParaRPr>
              </a:p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r>
                  <a:rPr lang="zh-TW" altLang="zh-TW" sz="1200" b="0" i="0" u="none" strike="noStrike" baseline="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蒸散速率</a:t>
                </a:r>
                <a:r>
                  <a:rPr lang="en-US" altLang="zh-TW" sz="1200" b="0" i="0" u="none" strike="noStrike" baseline="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 (mmol.m</a:t>
                </a:r>
                <a:r>
                  <a:rPr lang="en-US" altLang="zh-TW" sz="1200" b="0" i="0" u="none" strike="noStrike" baseline="3000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-2</a:t>
                </a:r>
                <a:r>
                  <a:rPr lang="en-US" altLang="zh-TW" sz="1200" b="0" i="0" u="none" strike="noStrike" baseline="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.s</a:t>
                </a:r>
                <a:r>
                  <a:rPr lang="en-US" altLang="zh-TW" sz="1200" b="0" i="0" u="none" strike="noStrike" baseline="3000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-1</a:t>
                </a:r>
                <a:r>
                  <a:rPr lang="en-US" altLang="zh-TW" sz="1200" b="0" i="0" u="none" strike="noStrike" baseline="0">
                    <a:effectLst/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)</a:t>
                </a:r>
                <a:endParaRPr lang="zh-TW" altLang="en-US" sz="1200"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defRPr>
              </a:pPr>
              <a:endParaRPr lang="zh-TW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1039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TE also</a:t>
            </a:r>
            <a:r>
              <a:rPr lang="en-US" altLang="zh-TW" baseline="0"/>
              <a:t> termed WUE (Water Use Efficiency)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45015338400619"/>
          <c:y val="0.14210727969348658"/>
          <c:w val="0.81638359655910064"/>
          <c:h val="0.64027483633511328"/>
        </c:manualLayout>
      </c:layout>
      <c:scatterChart>
        <c:scatterStyle val="lineMarker"/>
        <c:varyColors val="0"/>
        <c:ser>
          <c:idx val="0"/>
          <c:order val="0"/>
          <c:tx>
            <c:strRef>
              <c:f>氣孔導度vsTE!$K$9</c:f>
              <c:strCache>
                <c:ptCount val="1"/>
                <c:pt idx="0">
                  <c:v>TE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氣孔導度vsTE!$H$10:$H$16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</c:numCache>
            </c:numRef>
          </c:xVal>
          <c:yVal>
            <c:numRef>
              <c:f>氣孔導度vsTE!$K$10:$K$16</c:f>
              <c:numCache>
                <c:formatCode>0.0000</c:formatCode>
                <c:ptCount val="7"/>
                <c:pt idx="0">
                  <c:v>0</c:v>
                </c:pt>
                <c:pt idx="1">
                  <c:v>3.5634483992580098E-3</c:v>
                </c:pt>
                <c:pt idx="2">
                  <c:v>3.6331277752899992E-3</c:v>
                </c:pt>
                <c:pt idx="3">
                  <c:v>4.097468826347702E-3</c:v>
                </c:pt>
                <c:pt idx="4">
                  <c:v>4.663669985169358E-3</c:v>
                </c:pt>
                <c:pt idx="5">
                  <c:v>5.2295627479829673E-3</c:v>
                </c:pt>
                <c:pt idx="6">
                  <c:v>5.7651031617966331E-3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F6-42D4-8EEE-231C1CE3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39632"/>
        <c:axId val="76784320"/>
      </c:scatterChart>
      <c:valAx>
        <c:axId val="81039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氣孔導度 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(mol.m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-2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s</a:t>
                </a:r>
                <a:r>
                  <a:rPr lang="en-US" altLang="zh-TW" sz="1200" baseline="300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-1</a:t>
                </a: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)</a:t>
                </a:r>
                <a:endParaRPr lang="zh-TW" altLang="en-US" sz="1200"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080624459514815"/>
              <c:y val="0.87356321839080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6784320"/>
        <c:crosses val="autoZero"/>
        <c:crossBetween val="midCat"/>
      </c:valAx>
      <c:valAx>
        <c:axId val="76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TW"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TE</a:t>
                </a:r>
                <a:r>
                  <a:rPr lang="en-US" altLang="zh-TW" sz="1200" baseline="0"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 = Pn / (Tr x 1000)</a:t>
                </a:r>
                <a:endParaRPr lang="zh-TW" alt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TW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1039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3</xdr:row>
      <xdr:rowOff>178046</xdr:rowOff>
    </xdr:from>
    <xdr:to>
      <xdr:col>5</xdr:col>
      <xdr:colOff>558568</xdr:colOff>
      <xdr:row>16</xdr:row>
      <xdr:rowOff>26783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965CFE0-7DD2-4608-8524-F4AE7BA6F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717796"/>
          <a:ext cx="3231918" cy="2242687"/>
        </a:xfrm>
        <a:prstGeom prst="rect">
          <a:avLst/>
        </a:prstGeom>
      </xdr:spPr>
    </xdr:pic>
    <xdr:clientData/>
  </xdr:twoCellAnchor>
  <xdr:twoCellAnchor editAs="oneCell">
    <xdr:from>
      <xdr:col>12</xdr:col>
      <xdr:colOff>393700</xdr:colOff>
      <xdr:row>4</xdr:row>
      <xdr:rowOff>40580</xdr:rowOff>
    </xdr:from>
    <xdr:to>
      <xdr:col>18</xdr:col>
      <xdr:colOff>416010</xdr:colOff>
      <xdr:row>17</xdr:row>
      <xdr:rowOff>67028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1B9974EF-02D5-4950-876C-6F7A0929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4950" y="764480"/>
          <a:ext cx="3375110" cy="242039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44450</xdr:rowOff>
    </xdr:from>
    <xdr:to>
      <xdr:col>9</xdr:col>
      <xdr:colOff>298450</xdr:colOff>
      <xdr:row>36</xdr:row>
      <xdr:rowOff>44450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22275909-9F1F-42C5-AEF3-CD54AB090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400050</xdr:colOff>
      <xdr:row>18</xdr:row>
      <xdr:rowOff>63500</xdr:rowOff>
    </xdr:from>
    <xdr:to>
      <xdr:col>19</xdr:col>
      <xdr:colOff>247650</xdr:colOff>
      <xdr:row>36</xdr:row>
      <xdr:rowOff>63500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08C0DBC6-1544-4F02-B5AF-615E97B2B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172000</xdr:colOff>
      <xdr:row>22</xdr:row>
      <xdr:rowOff>171444</xdr:rowOff>
    </xdr:to>
    <xdr:pic>
      <xdr:nvPicPr>
        <xdr:cNvPr id="3" name="Picture 2" descr="Relationship between stomatal conductance (A), transpiration (B), and photosynthesis in 28 sugarcane genotypes, n=360.  ">
          <a:extLst>
            <a:ext uri="{FF2B5EF4-FFF2-40B4-BE49-F238E27FC236}">
              <a16:creationId xmlns:a16="http://schemas.microsoft.com/office/drawing/2014/main" id="{D1F07CAA-5B1E-4B63-A3F5-2CC8E8318B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t="66810"/>
        <a:stretch/>
      </xdr:blipFill>
      <xdr:spPr bwMode="auto">
        <a:xfrm>
          <a:off x="558800" y="184150"/>
          <a:ext cx="5760000" cy="4070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opLeftCell="A13" workbookViewId="0">
      <selection activeCell="C39" sqref="C39"/>
    </sheetView>
  </sheetViews>
  <sheetFormatPr defaultRowHeight="14.5"/>
  <cols>
    <col min="8" max="8" width="19.796875" customWidth="1"/>
    <col min="12" max="12" width="9.69921875" customWidth="1"/>
  </cols>
  <sheetData>
    <row r="1" spans="1:19" ht="25.5" customHeight="1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3" customHeight="1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3" customHeight="1">
      <c r="A3" s="27" t="s">
        <v>10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>
      <c r="G5" t="s">
        <v>0</v>
      </c>
      <c r="I5" t="s">
        <v>7</v>
      </c>
    </row>
    <row r="6" spans="1:19">
      <c r="G6" t="s">
        <v>8</v>
      </c>
      <c r="I6" t="s">
        <v>6</v>
      </c>
    </row>
    <row r="7" spans="1:19">
      <c r="G7" t="s">
        <v>4</v>
      </c>
    </row>
    <row r="9" spans="1:19">
      <c r="H9" t="s">
        <v>1</v>
      </c>
      <c r="I9" s="4" t="s">
        <v>2</v>
      </c>
      <c r="J9" s="4" t="s">
        <v>5</v>
      </c>
      <c r="K9" s="4" t="s">
        <v>3</v>
      </c>
    </row>
    <row r="10" spans="1:19">
      <c r="H10">
        <v>0</v>
      </c>
      <c r="I10" s="1">
        <f t="shared" ref="I10:I16" si="0">-3.934+58.98*SQRT(H10)</f>
        <v>-3.9340000000000002</v>
      </c>
      <c r="J10" s="2">
        <f t="shared" ref="J10:J16" si="1">-6.1+13.35/(1+EXP(-(H10-0.005)/0.08))</f>
        <v>0.36647412509774302</v>
      </c>
      <c r="K10" s="3">
        <f t="shared" ref="K10:K16" si="2">IF(I10/J10/1000&lt;0,0,I10/J10/1000)</f>
        <v>0</v>
      </c>
    </row>
    <row r="11" spans="1:19">
      <c r="H11">
        <v>0.1</v>
      </c>
      <c r="I11" s="1">
        <f t="shared" si="0"/>
        <v>14.717113639673101</v>
      </c>
      <c r="J11" s="2">
        <f t="shared" si="1"/>
        <v>4.1300201351975616</v>
      </c>
      <c r="K11" s="3">
        <f t="shared" si="2"/>
        <v>3.5634483992580098E-3</v>
      </c>
    </row>
    <row r="12" spans="1:19">
      <c r="H12">
        <v>0.2</v>
      </c>
      <c r="I12" s="1">
        <f t="shared" si="0"/>
        <v>22.442657862587517</v>
      </c>
      <c r="J12" s="2">
        <f t="shared" si="1"/>
        <v>6.1772277912235349</v>
      </c>
      <c r="K12" s="3">
        <f>IF(I12/J12/1000&lt;0,0,I12/J12/1000)</f>
        <v>3.6331277752899992E-3</v>
      </c>
    </row>
    <row r="13" spans="1:19">
      <c r="H13">
        <v>0.3</v>
      </c>
      <c r="I13" s="1">
        <f t="shared" si="0"/>
        <v>28.370676441654691</v>
      </c>
      <c r="J13" s="2">
        <f t="shared" si="1"/>
        <v>6.9239517477776698</v>
      </c>
      <c r="K13" s="3">
        <f t="shared" si="2"/>
        <v>4.097468826347702E-3</v>
      </c>
    </row>
    <row r="14" spans="1:19">
      <c r="H14">
        <v>0.4</v>
      </c>
      <c r="I14" s="1">
        <f t="shared" si="0"/>
        <v>33.368227279346208</v>
      </c>
      <c r="J14" s="2">
        <f t="shared" si="1"/>
        <v>7.1549289262444375</v>
      </c>
      <c r="K14" s="3">
        <f t="shared" si="2"/>
        <v>4.663669985169358E-3</v>
      </c>
    </row>
    <row r="15" spans="1:19">
      <c r="H15">
        <v>0.5</v>
      </c>
      <c r="I15" s="1">
        <f t="shared" si="0"/>
        <v>37.771157954382574</v>
      </c>
      <c r="J15" s="2">
        <f t="shared" si="1"/>
        <v>7.2226225737421039</v>
      </c>
      <c r="K15" s="3">
        <f t="shared" si="2"/>
        <v>5.2295627479829673E-3</v>
      </c>
    </row>
    <row r="16" spans="1:19">
      <c r="H16">
        <v>0.6</v>
      </c>
      <c r="I16" s="1">
        <f t="shared" si="0"/>
        <v>41.751711551862691</v>
      </c>
      <c r="J16" s="2">
        <f t="shared" si="1"/>
        <v>7.2421447422722647</v>
      </c>
      <c r="K16" s="3">
        <f t="shared" si="2"/>
        <v>5.7651031617966331E-3</v>
      </c>
    </row>
    <row r="37" spans="5:12" ht="15" thickBot="1"/>
    <row r="38" spans="5:12" ht="21.5" thickBot="1">
      <c r="E38" s="5" t="s">
        <v>12</v>
      </c>
      <c r="F38" s="12" t="s">
        <v>18</v>
      </c>
      <c r="G38" s="10"/>
      <c r="H38" s="10"/>
      <c r="I38" s="10"/>
      <c r="J38" s="5"/>
      <c r="K38" s="8">
        <v>0.35</v>
      </c>
      <c r="L38" s="5" t="s">
        <v>11</v>
      </c>
    </row>
    <row r="39" spans="5:12" ht="18.5">
      <c r="E39" s="5" t="s">
        <v>13</v>
      </c>
      <c r="F39" s="11" t="s">
        <v>14</v>
      </c>
      <c r="G39" s="10"/>
      <c r="H39" s="10"/>
      <c r="I39" s="5"/>
      <c r="J39" s="5"/>
      <c r="K39" s="6">
        <f>-3.934+58.98*SQRT(K38)</f>
        <v>30.959038560721535</v>
      </c>
    </row>
    <row r="40" spans="5:12" ht="18.5">
      <c r="E40" s="10"/>
      <c r="F40" s="11" t="s">
        <v>15</v>
      </c>
      <c r="G40" s="10"/>
      <c r="H40" s="10"/>
      <c r="I40" s="5"/>
      <c r="J40" s="5"/>
      <c r="K40" s="6">
        <f>-6.1+13.35/(1+EXP(-(K38-0.005)/0.08))</f>
        <v>7.0734753296067261</v>
      </c>
    </row>
    <row r="41" spans="5:12" ht="17">
      <c r="E41" s="10"/>
      <c r="F41" s="9" t="s">
        <v>16</v>
      </c>
      <c r="G41" s="10"/>
      <c r="H41" s="10"/>
      <c r="I41" s="5"/>
      <c r="J41" s="5"/>
      <c r="K41" s="7">
        <f>IF(K39/K40/1000&lt;0,0,K39/K40/1000)</f>
        <v>4.3767790397372898E-3</v>
      </c>
    </row>
  </sheetData>
  <mergeCells count="3">
    <mergeCell ref="A1:S1"/>
    <mergeCell ref="A2:S2"/>
    <mergeCell ref="A3:S3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B207-BCA3-4C80-AC09-5924B1F5434F}">
  <dimension ref="M1:W18"/>
  <sheetViews>
    <sheetView tabSelected="1" topLeftCell="C4" workbookViewId="0">
      <selection activeCell="N23" sqref="N23"/>
    </sheetView>
  </sheetViews>
  <sheetFormatPr defaultRowHeight="14.5"/>
  <cols>
    <col min="21" max="21" width="4.19921875" customWidth="1"/>
  </cols>
  <sheetData>
    <row r="1" spans="13:23">
      <c r="M1" t="s">
        <v>24</v>
      </c>
      <c r="O1" t="s">
        <v>25</v>
      </c>
      <c r="Q1" t="s">
        <v>29</v>
      </c>
      <c r="S1" t="s">
        <v>30</v>
      </c>
    </row>
    <row r="3" spans="13:23">
      <c r="M3" t="s">
        <v>22</v>
      </c>
      <c r="Q3" t="s">
        <v>28</v>
      </c>
    </row>
    <row r="4" spans="13:23">
      <c r="N4" t="s">
        <v>23</v>
      </c>
      <c r="S4" t="s">
        <v>26</v>
      </c>
    </row>
    <row r="5" spans="13:23">
      <c r="M5" t="s">
        <v>32</v>
      </c>
      <c r="Q5" t="s">
        <v>33</v>
      </c>
    </row>
    <row r="6" spans="13:23">
      <c r="N6" t="s">
        <v>21</v>
      </c>
      <c r="S6" t="s">
        <v>27</v>
      </c>
    </row>
    <row r="7" spans="13:23" ht="15" thickBot="1"/>
    <row r="8" spans="13:23" ht="15" thickBot="1">
      <c r="M8" s="14" t="s">
        <v>20</v>
      </c>
      <c r="N8" s="14" t="s">
        <v>3</v>
      </c>
      <c r="O8" s="14"/>
      <c r="P8" s="14" t="s">
        <v>5</v>
      </c>
      <c r="Q8" s="14" t="s">
        <v>2</v>
      </c>
      <c r="S8" s="23" t="s">
        <v>19</v>
      </c>
      <c r="T8" s="17"/>
      <c r="V8" s="23" t="s">
        <v>19</v>
      </c>
      <c r="W8" s="17"/>
    </row>
    <row r="9" spans="13:23" ht="15" thickBot="1">
      <c r="M9">
        <v>1</v>
      </c>
      <c r="N9">
        <f>7.2 - 0.81*M9</f>
        <v>6.3900000000000006</v>
      </c>
      <c r="P9">
        <v>1</v>
      </c>
      <c r="Q9" s="13">
        <f xml:space="preserve"> -1.559+4.389*P9</f>
        <v>2.83</v>
      </c>
      <c r="S9" s="18" t="s">
        <v>20</v>
      </c>
      <c r="T9" s="15">
        <v>4</v>
      </c>
      <c r="V9" s="18" t="s">
        <v>3</v>
      </c>
      <c r="W9" s="15">
        <v>3.96</v>
      </c>
    </row>
    <row r="10" spans="13:23" ht="15" thickBot="1">
      <c r="M10">
        <v>2</v>
      </c>
      <c r="N10">
        <f t="shared" ref="N10:N17" si="0">7.2 - 0.81*M10</f>
        <v>5.58</v>
      </c>
      <c r="P10">
        <v>2</v>
      </c>
      <c r="Q10" s="13">
        <f t="shared" ref="Q10:Q18" si="1" xml:space="preserve"> -1.559+4.389*P10</f>
        <v>7.2190000000000003</v>
      </c>
      <c r="S10" s="18" t="s">
        <v>5</v>
      </c>
      <c r="T10" s="15">
        <v>6</v>
      </c>
      <c r="V10" s="18" t="s">
        <v>2</v>
      </c>
      <c r="W10" s="15">
        <v>24.78</v>
      </c>
    </row>
    <row r="11" spans="13:23">
      <c r="M11">
        <v>3</v>
      </c>
      <c r="N11">
        <f t="shared" si="0"/>
        <v>4.7699999999999996</v>
      </c>
      <c r="P11">
        <v>3</v>
      </c>
      <c r="Q11" s="13">
        <f t="shared" si="1"/>
        <v>11.608000000000002</v>
      </c>
      <c r="S11" s="24" t="s">
        <v>31</v>
      </c>
      <c r="T11" s="19"/>
      <c r="V11" s="24" t="s">
        <v>31</v>
      </c>
      <c r="W11" s="19"/>
    </row>
    <row r="12" spans="13:23">
      <c r="M12">
        <v>4</v>
      </c>
      <c r="N12">
        <f t="shared" si="0"/>
        <v>3.96</v>
      </c>
      <c r="P12">
        <v>4</v>
      </c>
      <c r="Q12" s="13">
        <f t="shared" si="1"/>
        <v>15.997000000000002</v>
      </c>
      <c r="S12" s="18" t="s">
        <v>3</v>
      </c>
      <c r="T12" s="19">
        <f>7.2 - 0.81*T9</f>
        <v>3.96</v>
      </c>
      <c r="V12" s="18" t="s">
        <v>20</v>
      </c>
      <c r="W12" s="22">
        <f xml:space="preserve"> (7.2-W9)/0.81</f>
        <v>4</v>
      </c>
    </row>
    <row r="13" spans="13:23" ht="15" thickBot="1">
      <c r="M13">
        <v>5</v>
      </c>
      <c r="N13">
        <f t="shared" si="0"/>
        <v>3.1499999999999995</v>
      </c>
      <c r="P13">
        <v>5</v>
      </c>
      <c r="Q13" s="13">
        <f t="shared" si="1"/>
        <v>20.385999999999999</v>
      </c>
      <c r="S13" s="20" t="s">
        <v>2</v>
      </c>
      <c r="T13" s="21">
        <f xml:space="preserve"> -1.559+4.389*T10</f>
        <v>24.775000000000002</v>
      </c>
      <c r="V13" s="20" t="s">
        <v>5</v>
      </c>
      <c r="W13" s="21">
        <f>(W10+1.559)/4.389</f>
        <v>6.001139211665528</v>
      </c>
    </row>
    <row r="14" spans="13:23">
      <c r="M14">
        <v>6</v>
      </c>
      <c r="N14">
        <f t="shared" si="0"/>
        <v>2.34</v>
      </c>
      <c r="P14">
        <v>6</v>
      </c>
      <c r="Q14" s="13">
        <f t="shared" si="1"/>
        <v>24.775000000000002</v>
      </c>
    </row>
    <row r="15" spans="13:23">
      <c r="M15">
        <v>7</v>
      </c>
      <c r="N15">
        <f t="shared" si="0"/>
        <v>1.5300000000000002</v>
      </c>
      <c r="P15">
        <v>7</v>
      </c>
      <c r="Q15" s="13">
        <f t="shared" si="1"/>
        <v>29.164000000000001</v>
      </c>
      <c r="T15" s="16"/>
    </row>
    <row r="16" spans="13:23">
      <c r="M16">
        <v>8</v>
      </c>
      <c r="N16">
        <f t="shared" si="0"/>
        <v>0.71999999999999975</v>
      </c>
      <c r="P16">
        <v>8</v>
      </c>
      <c r="Q16" s="13">
        <f t="shared" si="1"/>
        <v>33.553000000000004</v>
      </c>
    </row>
    <row r="17" spans="13:17">
      <c r="M17">
        <v>8.5</v>
      </c>
      <c r="N17">
        <f t="shared" si="0"/>
        <v>0.3149999999999995</v>
      </c>
      <c r="P17">
        <v>9</v>
      </c>
      <c r="Q17" s="13">
        <f t="shared" si="1"/>
        <v>37.942000000000007</v>
      </c>
    </row>
    <row r="18" spans="13:17">
      <c r="P18">
        <v>10</v>
      </c>
      <c r="Q18" s="13">
        <f t="shared" si="1"/>
        <v>42.331000000000003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氣孔導度vsTE</vt:lpstr>
      <vt:lpstr>VPDvsTE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Fang</dc:creator>
  <cp:lastModifiedBy>FangWei</cp:lastModifiedBy>
  <dcterms:created xsi:type="dcterms:W3CDTF">2015-06-05T18:19:34Z</dcterms:created>
  <dcterms:modified xsi:type="dcterms:W3CDTF">2026-04-17T15:12:32Z</dcterms:modified>
</cp:coreProperties>
</file>